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480" yWindow="60" windowWidth="27795" windowHeight="12090"/>
  </bookViews>
  <sheets>
    <sheet name="наименование" sheetId="1" r:id="rId1"/>
    <sheet name="расчет к положению" sheetId="69" r:id="rId2"/>
    <sheet name="реактивы" sheetId="67" r:id="rId3"/>
    <sheet name="исходные данные" sheetId="4" r:id="rId4"/>
    <sheet name="расчет анализа" sheetId="5" r:id="rId5"/>
    <sheet name="2" sheetId="7" r:id="rId6"/>
    <sheet name="3" sheetId="8" r:id="rId7"/>
    <sheet name="4" sheetId="9" r:id="rId8"/>
    <sheet name="5" sheetId="10" r:id="rId9"/>
    <sheet name="6" sheetId="11" r:id="rId10"/>
    <sheet name="7" sheetId="12" r:id="rId11"/>
    <sheet name="8" sheetId="13" r:id="rId12"/>
    <sheet name="9" sheetId="14" r:id="rId13"/>
    <sheet name="10" sheetId="15" r:id="rId14"/>
    <sheet name="11" sheetId="16" r:id="rId15"/>
    <sheet name="12" sheetId="17" r:id="rId16"/>
    <sheet name="13" sheetId="18" r:id="rId17"/>
    <sheet name="14" sheetId="19" r:id="rId18"/>
    <sheet name="15" sheetId="20" r:id="rId19"/>
    <sheet name="16" sheetId="21" r:id="rId20"/>
    <sheet name="17" sheetId="22" r:id="rId21"/>
    <sheet name="18" sheetId="23" r:id="rId22"/>
    <sheet name="19" sheetId="24" r:id="rId23"/>
    <sheet name="20" sheetId="25" r:id="rId24"/>
    <sheet name="21" sheetId="26" r:id="rId25"/>
    <sheet name="22" sheetId="27" r:id="rId26"/>
    <sheet name="23" sheetId="28" r:id="rId27"/>
    <sheet name="24" sheetId="29" r:id="rId28"/>
    <sheet name="25" sheetId="30" r:id="rId29"/>
    <sheet name="26" sheetId="31" r:id="rId30"/>
    <sheet name="27" sheetId="32" r:id="rId31"/>
    <sheet name="28" sheetId="33" r:id="rId32"/>
    <sheet name="29" sheetId="34" r:id="rId33"/>
    <sheet name="30" sheetId="35" r:id="rId34"/>
    <sheet name="31" sheetId="36" r:id="rId35"/>
    <sheet name="32" sheetId="37" r:id="rId36"/>
    <sheet name="33" sheetId="38" r:id="rId37"/>
    <sheet name="34" sheetId="39" r:id="rId38"/>
    <sheet name="35" sheetId="40" r:id="rId39"/>
    <sheet name="36" sheetId="41" r:id="rId40"/>
    <sheet name="37" sheetId="42" r:id="rId41"/>
    <sheet name="38" sheetId="43" r:id="rId42"/>
    <sheet name="39" sheetId="44" r:id="rId43"/>
    <sheet name="40" sheetId="45" r:id="rId44"/>
    <sheet name="41" sheetId="46" r:id="rId45"/>
    <sheet name="42" sheetId="47" r:id="rId46"/>
    <sheet name="43" sheetId="48" r:id="rId47"/>
    <sheet name="44" sheetId="49" r:id="rId48"/>
    <sheet name="45" sheetId="50" r:id="rId49"/>
    <sheet name="46" sheetId="51" r:id="rId50"/>
    <sheet name="47" sheetId="52" r:id="rId51"/>
    <sheet name="48" sheetId="53" r:id="rId52"/>
    <sheet name="49" sheetId="54" r:id="rId53"/>
    <sheet name="50" sheetId="55" r:id="rId54"/>
    <sheet name="51" sheetId="56" r:id="rId55"/>
    <sheet name="52" sheetId="57" r:id="rId56"/>
    <sheet name="53" sheetId="58" r:id="rId57"/>
    <sheet name="54" sheetId="59" r:id="rId58"/>
    <sheet name="55" sheetId="60" r:id="rId59"/>
    <sheet name="56" sheetId="61" r:id="rId60"/>
    <sheet name="57" sheetId="62" r:id="rId61"/>
    <sheet name="58" sheetId="63" r:id="rId62"/>
    <sheet name="59" sheetId="64" r:id="rId63"/>
    <sheet name="60" sheetId="65" r:id="rId64"/>
    <sheet name="61" sheetId="71" r:id="rId65"/>
    <sheet name="с водителем" sheetId="66" r:id="rId66"/>
    <sheet name="Лист1" sheetId="70" r:id="rId67"/>
  </sheets>
  <definedNames>
    <definedName name="_xlnm._FilterDatabase" localSheetId="0" hidden="1">наименование!$B$8:$S$67</definedName>
    <definedName name="_xlnm._FilterDatabase" localSheetId="1" hidden="1">'расчет к положению'!$B$8:$S$67</definedName>
    <definedName name="_xlnm.Print_Titles" localSheetId="13">'10'!$4:$4</definedName>
    <definedName name="_xlnm.Print_Titles" localSheetId="14">'11'!$4:$4</definedName>
    <definedName name="_xlnm.Print_Titles" localSheetId="15">'12'!$4:$4</definedName>
    <definedName name="_xlnm.Print_Titles" localSheetId="16">'13'!$4:$4</definedName>
    <definedName name="_xlnm.Print_Titles" localSheetId="17">'14'!$4:$4</definedName>
    <definedName name="_xlnm.Print_Titles" localSheetId="18">'15'!$4:$4</definedName>
    <definedName name="_xlnm.Print_Titles" localSheetId="19">'16'!$4:$4</definedName>
    <definedName name="_xlnm.Print_Titles" localSheetId="20">'17'!$4:$4</definedName>
    <definedName name="_xlnm.Print_Titles" localSheetId="21">'18'!$4:$4</definedName>
    <definedName name="_xlnm.Print_Titles" localSheetId="22">'19'!$4:$4</definedName>
    <definedName name="_xlnm.Print_Titles" localSheetId="5">'2'!$4:$4</definedName>
    <definedName name="_xlnm.Print_Titles" localSheetId="23">'20'!$4:$4</definedName>
    <definedName name="_xlnm.Print_Titles" localSheetId="24">'21'!$4:$4</definedName>
    <definedName name="_xlnm.Print_Titles" localSheetId="25">'22'!$4:$4</definedName>
    <definedName name="_xlnm.Print_Titles" localSheetId="26">'23'!$4:$4</definedName>
    <definedName name="_xlnm.Print_Titles" localSheetId="27">'24'!$4:$4</definedName>
    <definedName name="_xlnm.Print_Titles" localSheetId="28">'25'!$4:$4</definedName>
    <definedName name="_xlnm.Print_Titles" localSheetId="29">'26'!$4:$4</definedName>
    <definedName name="_xlnm.Print_Titles" localSheetId="30">'27'!$4:$4</definedName>
    <definedName name="_xlnm.Print_Titles" localSheetId="31">'28'!$4:$4</definedName>
    <definedName name="_xlnm.Print_Titles" localSheetId="32">'29'!$4:$4</definedName>
    <definedName name="_xlnm.Print_Titles" localSheetId="6">'3'!$4:$4</definedName>
    <definedName name="_xlnm.Print_Titles" localSheetId="33">'30'!$4:$4</definedName>
    <definedName name="_xlnm.Print_Titles" localSheetId="34">'31'!$4:$4</definedName>
    <definedName name="_xlnm.Print_Titles" localSheetId="35">'32'!$4:$4</definedName>
    <definedName name="_xlnm.Print_Titles" localSheetId="36">'33'!$4:$4</definedName>
    <definedName name="_xlnm.Print_Titles" localSheetId="37">'34'!$4:$4</definedName>
    <definedName name="_xlnm.Print_Titles" localSheetId="38">'35'!$4:$4</definedName>
    <definedName name="_xlnm.Print_Titles" localSheetId="39">'36'!$4:$4</definedName>
    <definedName name="_xlnm.Print_Titles" localSheetId="40">'37'!$4:$4</definedName>
    <definedName name="_xlnm.Print_Titles" localSheetId="41">'38'!$4:$4</definedName>
    <definedName name="_xlnm.Print_Titles" localSheetId="42">'39'!$4:$4</definedName>
    <definedName name="_xlnm.Print_Titles" localSheetId="7">'4'!$4:$4</definedName>
    <definedName name="_xlnm.Print_Titles" localSheetId="43">'40'!$4:$4</definedName>
    <definedName name="_xlnm.Print_Titles" localSheetId="44">'41'!$4:$4</definedName>
    <definedName name="_xlnm.Print_Titles" localSheetId="45">'42'!$4:$4</definedName>
    <definedName name="_xlnm.Print_Titles" localSheetId="46">'43'!$4:$4</definedName>
    <definedName name="_xlnm.Print_Titles" localSheetId="47">'44'!$4:$4</definedName>
    <definedName name="_xlnm.Print_Titles" localSheetId="48">'45'!$4:$4</definedName>
    <definedName name="_xlnm.Print_Titles" localSheetId="49">'46'!$4:$4</definedName>
    <definedName name="_xlnm.Print_Titles" localSheetId="50">'47'!$4:$4</definedName>
    <definedName name="_xlnm.Print_Titles" localSheetId="51">'48'!$4:$4</definedName>
    <definedName name="_xlnm.Print_Titles" localSheetId="52">'49'!$4:$4</definedName>
    <definedName name="_xlnm.Print_Titles" localSheetId="8">'5'!$4:$4</definedName>
    <definedName name="_xlnm.Print_Titles" localSheetId="53">'50'!$4:$4</definedName>
    <definedName name="_xlnm.Print_Titles" localSheetId="54">'51'!$4:$4</definedName>
    <definedName name="_xlnm.Print_Titles" localSheetId="55">'52'!$4:$4</definedName>
    <definedName name="_xlnm.Print_Titles" localSheetId="56">'53'!$4:$4</definedName>
    <definedName name="_xlnm.Print_Titles" localSheetId="57">'54'!$4:$4</definedName>
    <definedName name="_xlnm.Print_Titles" localSheetId="58">'55'!$4:$4</definedName>
    <definedName name="_xlnm.Print_Titles" localSheetId="59">'56'!$4:$4</definedName>
    <definedName name="_xlnm.Print_Titles" localSheetId="60">'57'!$4:$4</definedName>
    <definedName name="_xlnm.Print_Titles" localSheetId="61">'58'!$4:$4</definedName>
    <definedName name="_xlnm.Print_Titles" localSheetId="62">'59'!$4:$4</definedName>
    <definedName name="_xlnm.Print_Titles" localSheetId="9">'6'!$4:$4</definedName>
    <definedName name="_xlnm.Print_Titles" localSheetId="63">'60'!$4:$4</definedName>
    <definedName name="_xlnm.Print_Titles" localSheetId="64">'61'!$4:$4</definedName>
    <definedName name="_xlnm.Print_Titles" localSheetId="10">'7'!$4:$4</definedName>
    <definedName name="_xlnm.Print_Titles" localSheetId="11">'8'!$4:$4</definedName>
    <definedName name="_xlnm.Print_Titles" localSheetId="12">'9'!$4:$4</definedName>
    <definedName name="_xlnm.Print_Titles" localSheetId="4">'расчет анализа'!$4:$4</definedName>
    <definedName name="_xlnm.Print_Titles" localSheetId="65">'с водителем'!$4:$4</definedName>
  </definedNames>
  <calcPr calcId="144525"/>
</workbook>
</file>

<file path=xl/calcChain.xml><?xml version="1.0" encoding="utf-8"?>
<calcChain xmlns="http://schemas.openxmlformats.org/spreadsheetml/2006/main">
  <c r="N68" i="1" l="1"/>
  <c r="N159" i="67"/>
  <c r="O159" i="67"/>
  <c r="R68" i="1" l="1"/>
  <c r="Q68" i="1"/>
  <c r="P68" i="1"/>
  <c r="O68" i="1"/>
  <c r="I159" i="67"/>
  <c r="H159" i="67"/>
  <c r="K68" i="1"/>
  <c r="M68" i="1" s="1"/>
  <c r="J68" i="1"/>
  <c r="L68" i="1" s="1"/>
  <c r="C29" i="71"/>
  <c r="L11" i="71"/>
  <c r="B7" i="71"/>
  <c r="C7" i="71"/>
  <c r="B2" i="71"/>
  <c r="I68" i="1" l="1"/>
  <c r="H68" i="1"/>
  <c r="H67" i="1"/>
  <c r="I67" i="1"/>
  <c r="L26" i="71" l="1"/>
  <c r="J20" i="71"/>
  <c r="K20" i="71" s="1"/>
  <c r="L20" i="71" s="1"/>
  <c r="I20" i="71"/>
  <c r="F20" i="71"/>
  <c r="I19" i="71"/>
  <c r="F19" i="71"/>
  <c r="J18" i="71"/>
  <c r="J19" i="71" s="1"/>
  <c r="K19" i="71" s="1"/>
  <c r="L19" i="71" s="1"/>
  <c r="I18" i="71"/>
  <c r="K18" i="71" s="1"/>
  <c r="E18" i="71"/>
  <c r="L18" i="71" s="1"/>
  <c r="L13" i="71"/>
  <c r="L12" i="71"/>
  <c r="L15" i="71" l="1"/>
  <c r="C29" i="65"/>
  <c r="C29" i="64"/>
  <c r="C29" i="63"/>
  <c r="C29" i="62"/>
  <c r="C29" i="61"/>
  <c r="C29" i="60"/>
  <c r="C29" i="59"/>
  <c r="C29" i="58"/>
  <c r="C29" i="57"/>
  <c r="C29" i="56"/>
  <c r="C29" i="55"/>
  <c r="C29" i="54"/>
  <c r="C29" i="53"/>
  <c r="C29" i="52"/>
  <c r="C29" i="51"/>
  <c r="C29" i="50"/>
  <c r="C29" i="49"/>
  <c r="C29" i="48"/>
  <c r="C29" i="47"/>
  <c r="C29" i="46"/>
  <c r="C29" i="45"/>
  <c r="C29" i="44"/>
  <c r="C29" i="43"/>
  <c r="C29" i="42"/>
  <c r="C29" i="41"/>
  <c r="C29" i="40"/>
  <c r="C29" i="39"/>
  <c r="C29" i="38"/>
  <c r="C29" i="37"/>
  <c r="C29" i="36"/>
  <c r="C29" i="35"/>
  <c r="C29" i="34"/>
  <c r="C29" i="33"/>
  <c r="C29" i="32"/>
  <c r="C29" i="31"/>
  <c r="C29" i="30"/>
  <c r="C29" i="29"/>
  <c r="C29" i="28"/>
  <c r="C29" i="27"/>
  <c r="C29" i="26"/>
  <c r="C29" i="25"/>
  <c r="C29" i="24"/>
  <c r="C29" i="23"/>
  <c r="C29" i="22"/>
  <c r="C29" i="21"/>
  <c r="C29" i="20"/>
  <c r="C29" i="19"/>
  <c r="C29" i="18"/>
  <c r="C29" i="17"/>
  <c r="C29" i="16"/>
  <c r="C29" i="15"/>
  <c r="C29" i="14"/>
  <c r="C29" i="13"/>
  <c r="C29" i="12"/>
  <c r="C29" i="11"/>
  <c r="C29" i="10"/>
  <c r="C29" i="9"/>
  <c r="C29" i="8"/>
  <c r="C29" i="7"/>
  <c r="L14" i="71" l="1"/>
  <c r="L10" i="71" s="1"/>
  <c r="L9" i="71" s="1"/>
  <c r="L8" i="71" s="1"/>
  <c r="L7" i="71" s="1"/>
  <c r="S68" i="1" s="1"/>
  <c r="F21" i="4"/>
  <c r="O10" i="4"/>
  <c r="O9" i="4"/>
  <c r="J20" i="5" l="1"/>
  <c r="J19" i="5"/>
  <c r="J18" i="5"/>
  <c r="L27" i="7"/>
  <c r="L27" i="8" s="1"/>
  <c r="L27" i="9" s="1"/>
  <c r="L27" i="10" s="1"/>
  <c r="L27" i="11" s="1"/>
  <c r="L27" i="12" s="1"/>
  <c r="L27" i="13" s="1"/>
  <c r="L27" i="14" s="1"/>
  <c r="L26" i="15" s="1"/>
  <c r="L26" i="16" s="1"/>
  <c r="L27" i="17" s="1"/>
  <c r="L27" i="18" s="1"/>
  <c r="L27" i="19" s="1"/>
  <c r="L26" i="20" s="1"/>
  <c r="L27" i="21" s="1"/>
  <c r="L27" i="22" s="1"/>
  <c r="L26" i="23" s="1"/>
  <c r="L26" i="24" s="1"/>
  <c r="L27" i="25" s="1"/>
  <c r="L27" i="26" s="1"/>
  <c r="L27" i="27" s="1"/>
  <c r="L26" i="28" s="1"/>
  <c r="L26" i="29" s="1"/>
  <c r="L27" i="30" s="1"/>
  <c r="L27" i="31" s="1"/>
  <c r="L26" i="32" s="1"/>
  <c r="L27" i="33" s="1"/>
  <c r="L27" i="34" s="1"/>
  <c r="L27" i="35" s="1"/>
  <c r="L27" i="36" s="1"/>
  <c r="L26" i="37" s="1"/>
  <c r="L26" i="38" s="1"/>
  <c r="L26" i="39" s="1"/>
  <c r="L26" i="40" s="1"/>
  <c r="L26" i="41" s="1"/>
  <c r="L26" i="42" s="1"/>
  <c r="L26" i="43" s="1"/>
  <c r="L26" i="44" s="1"/>
  <c r="L26" i="45" s="1"/>
  <c r="L26" i="46" s="1"/>
  <c r="L26" i="47" s="1"/>
  <c r="L26" i="48" s="1"/>
  <c r="L26" i="49" s="1"/>
  <c r="L26" i="50" s="1"/>
  <c r="L26" i="51" s="1"/>
  <c r="L26" i="52" s="1"/>
  <c r="L26" i="53" s="1"/>
  <c r="L26" i="54" s="1"/>
  <c r="L26" i="55" s="1"/>
  <c r="L26" i="56" s="1"/>
  <c r="L26" i="57" s="1"/>
  <c r="L26" i="58" s="1"/>
  <c r="L26" i="59" s="1"/>
  <c r="L26" i="60" s="1"/>
  <c r="L26" i="61" s="1"/>
  <c r="L26" i="62" s="1"/>
  <c r="L26" i="63" s="1"/>
  <c r="L26" i="64" s="1"/>
  <c r="L26" i="65" s="1"/>
  <c r="H9" i="4" l="1"/>
  <c r="H12" i="4" l="1"/>
  <c r="H11" i="4"/>
  <c r="H10" i="4"/>
  <c r="F12" i="4"/>
  <c r="F11" i="4"/>
  <c r="F10" i="4"/>
  <c r="F9" i="4"/>
  <c r="F6" i="4"/>
  <c r="F5" i="4"/>
  <c r="F4" i="4"/>
  <c r="F3" i="4"/>
  <c r="H13" i="4" l="1"/>
  <c r="Q67" i="69"/>
  <c r="P67" i="69"/>
  <c r="R67" i="69" s="1"/>
  <c r="O67" i="69"/>
  <c r="K67" i="69"/>
  <c r="M67" i="69" s="1"/>
  <c r="J67" i="69"/>
  <c r="L67" i="69" s="1"/>
  <c r="I67" i="69"/>
  <c r="H67" i="69"/>
  <c r="P66" i="69"/>
  <c r="R66" i="69" s="1"/>
  <c r="O66" i="69"/>
  <c r="Q66" i="69" s="1"/>
  <c r="K66" i="69"/>
  <c r="M66" i="69" s="1"/>
  <c r="J66" i="69"/>
  <c r="L66" i="69" s="1"/>
  <c r="I66" i="69"/>
  <c r="H66" i="69"/>
  <c r="R65" i="69"/>
  <c r="P65" i="69"/>
  <c r="O65" i="69"/>
  <c r="Q65" i="69" s="1"/>
  <c r="K65" i="69"/>
  <c r="M65" i="69" s="1"/>
  <c r="J65" i="69"/>
  <c r="L65" i="69" s="1"/>
  <c r="I65" i="69"/>
  <c r="H65" i="69"/>
  <c r="R64" i="69"/>
  <c r="Q64" i="69"/>
  <c r="P64" i="69"/>
  <c r="O64" i="69"/>
  <c r="N64" i="69"/>
  <c r="K64" i="69"/>
  <c r="M64" i="69" s="1"/>
  <c r="J64" i="69"/>
  <c r="L64" i="69" s="1"/>
  <c r="I64" i="69"/>
  <c r="H64" i="69"/>
  <c r="Q63" i="69"/>
  <c r="P63" i="69"/>
  <c r="R63" i="69" s="1"/>
  <c r="O63" i="69"/>
  <c r="K63" i="69"/>
  <c r="M63" i="69" s="1"/>
  <c r="J63" i="69"/>
  <c r="L63" i="69" s="1"/>
  <c r="I63" i="69"/>
  <c r="H63" i="69"/>
  <c r="P62" i="69"/>
  <c r="R62" i="69" s="1"/>
  <c r="O62" i="69"/>
  <c r="Q62" i="69" s="1"/>
  <c r="K62" i="69"/>
  <c r="M62" i="69" s="1"/>
  <c r="J62" i="69"/>
  <c r="L62" i="69" s="1"/>
  <c r="I62" i="69"/>
  <c r="H62" i="69"/>
  <c r="R61" i="69"/>
  <c r="P61" i="69"/>
  <c r="O61" i="69"/>
  <c r="Q61" i="69" s="1"/>
  <c r="M61" i="69"/>
  <c r="K61" i="69"/>
  <c r="J61" i="69"/>
  <c r="L61" i="69" s="1"/>
  <c r="I61" i="69"/>
  <c r="H61" i="69"/>
  <c r="R60" i="69"/>
  <c r="Q60" i="69"/>
  <c r="P60" i="69"/>
  <c r="O60" i="69"/>
  <c r="K60" i="69"/>
  <c r="M60" i="69" s="1"/>
  <c r="J60" i="69"/>
  <c r="L60" i="69" s="1"/>
  <c r="I60" i="69"/>
  <c r="H60" i="69"/>
  <c r="Q59" i="69"/>
  <c r="P59" i="69"/>
  <c r="R59" i="69" s="1"/>
  <c r="O59" i="69"/>
  <c r="K59" i="69"/>
  <c r="M59" i="69" s="1"/>
  <c r="J59" i="69"/>
  <c r="L59" i="69" s="1"/>
  <c r="I59" i="69"/>
  <c r="H59" i="69"/>
  <c r="P58" i="69"/>
  <c r="R58" i="69" s="1"/>
  <c r="O58" i="69"/>
  <c r="Q58" i="69" s="1"/>
  <c r="K58" i="69"/>
  <c r="M58" i="69" s="1"/>
  <c r="J58" i="69"/>
  <c r="L58" i="69" s="1"/>
  <c r="I58" i="69"/>
  <c r="H58" i="69"/>
  <c r="R57" i="69"/>
  <c r="P57" i="69"/>
  <c r="O57" i="69"/>
  <c r="Q57" i="69" s="1"/>
  <c r="K57" i="69"/>
  <c r="M57" i="69" s="1"/>
  <c r="J57" i="69"/>
  <c r="L57" i="69" s="1"/>
  <c r="I57" i="69"/>
  <c r="H57" i="69"/>
  <c r="R56" i="69"/>
  <c r="Q56" i="69"/>
  <c r="P56" i="69"/>
  <c r="O56" i="69"/>
  <c r="M56" i="69"/>
  <c r="K56" i="69"/>
  <c r="J56" i="69"/>
  <c r="L56" i="69" s="1"/>
  <c r="I56" i="69"/>
  <c r="H56" i="69"/>
  <c r="Q55" i="69"/>
  <c r="P55" i="69"/>
  <c r="R55" i="69" s="1"/>
  <c r="O55" i="69"/>
  <c r="M55" i="69"/>
  <c r="K55" i="69"/>
  <c r="J55" i="69"/>
  <c r="L55" i="69" s="1"/>
  <c r="I55" i="69"/>
  <c r="H55" i="69"/>
  <c r="P54" i="69"/>
  <c r="R54" i="69" s="1"/>
  <c r="O54" i="69"/>
  <c r="Q54" i="69" s="1"/>
  <c r="K54" i="69"/>
  <c r="M54" i="69" s="1"/>
  <c r="J54" i="69"/>
  <c r="L54" i="69" s="1"/>
  <c r="I54" i="69"/>
  <c r="H54" i="69"/>
  <c r="R53" i="69"/>
  <c r="P53" i="69"/>
  <c r="O53" i="69"/>
  <c r="Q53" i="69" s="1"/>
  <c r="K53" i="69"/>
  <c r="M53" i="69" s="1"/>
  <c r="J53" i="69"/>
  <c r="L53" i="69" s="1"/>
  <c r="I53" i="69"/>
  <c r="H53" i="69"/>
  <c r="R52" i="69"/>
  <c r="Q52" i="69"/>
  <c r="P52" i="69"/>
  <c r="O52" i="69"/>
  <c r="K52" i="69"/>
  <c r="M52" i="69" s="1"/>
  <c r="J52" i="69"/>
  <c r="L52" i="69" s="1"/>
  <c r="I52" i="69"/>
  <c r="H52" i="69"/>
  <c r="Q51" i="69"/>
  <c r="P51" i="69"/>
  <c r="R51" i="69" s="1"/>
  <c r="O51" i="69"/>
  <c r="K51" i="69"/>
  <c r="M51" i="69" s="1"/>
  <c r="J51" i="69"/>
  <c r="L51" i="69" s="1"/>
  <c r="I51" i="69"/>
  <c r="H51" i="69"/>
  <c r="P50" i="69"/>
  <c r="R50" i="69" s="1"/>
  <c r="O50" i="69"/>
  <c r="Q50" i="69" s="1"/>
  <c r="K50" i="69"/>
  <c r="M50" i="69" s="1"/>
  <c r="J50" i="69"/>
  <c r="L50" i="69" s="1"/>
  <c r="I50" i="69"/>
  <c r="H50" i="69"/>
  <c r="R49" i="69"/>
  <c r="P49" i="69"/>
  <c r="O49" i="69"/>
  <c r="Q49" i="69" s="1"/>
  <c r="K49" i="69"/>
  <c r="M49" i="69" s="1"/>
  <c r="J49" i="69"/>
  <c r="L49" i="69" s="1"/>
  <c r="I49" i="69"/>
  <c r="H49" i="69"/>
  <c r="R48" i="69"/>
  <c r="Q48" i="69"/>
  <c r="P48" i="69"/>
  <c r="O48" i="69"/>
  <c r="K48" i="69"/>
  <c r="M48" i="69" s="1"/>
  <c r="J48" i="69"/>
  <c r="L48" i="69" s="1"/>
  <c r="I48" i="69"/>
  <c r="H48" i="69"/>
  <c r="Q47" i="69"/>
  <c r="P47" i="69"/>
  <c r="R47" i="69" s="1"/>
  <c r="O47" i="69"/>
  <c r="K47" i="69"/>
  <c r="M47" i="69" s="1"/>
  <c r="J47" i="69"/>
  <c r="L47" i="69" s="1"/>
  <c r="I47" i="69"/>
  <c r="H47" i="69"/>
  <c r="P46" i="69"/>
  <c r="R46" i="69" s="1"/>
  <c r="O46" i="69"/>
  <c r="Q46" i="69" s="1"/>
  <c r="K46" i="69"/>
  <c r="M46" i="69" s="1"/>
  <c r="J46" i="69"/>
  <c r="L46" i="69" s="1"/>
  <c r="I46" i="69"/>
  <c r="H46" i="69"/>
  <c r="R45" i="69"/>
  <c r="P45" i="69"/>
  <c r="O45" i="69"/>
  <c r="Q45" i="69" s="1"/>
  <c r="K45" i="69"/>
  <c r="M45" i="69" s="1"/>
  <c r="J45" i="69"/>
  <c r="L45" i="69" s="1"/>
  <c r="I45" i="69"/>
  <c r="H45" i="69"/>
  <c r="R44" i="69"/>
  <c r="Q44" i="69"/>
  <c r="P44" i="69"/>
  <c r="O44" i="69"/>
  <c r="K44" i="69"/>
  <c r="M44" i="69" s="1"/>
  <c r="J44" i="69"/>
  <c r="L44" i="69" s="1"/>
  <c r="I44" i="69"/>
  <c r="H44" i="69"/>
  <c r="Q43" i="69"/>
  <c r="P43" i="69"/>
  <c r="R43" i="69" s="1"/>
  <c r="O43" i="69"/>
  <c r="K43" i="69"/>
  <c r="M43" i="69" s="1"/>
  <c r="J43" i="69"/>
  <c r="L43" i="69" s="1"/>
  <c r="I43" i="69"/>
  <c r="H43" i="69"/>
  <c r="P42" i="69"/>
  <c r="R42" i="69" s="1"/>
  <c r="O42" i="69"/>
  <c r="Q42" i="69" s="1"/>
  <c r="K42" i="69"/>
  <c r="M42" i="69" s="1"/>
  <c r="J42" i="69"/>
  <c r="L42" i="69" s="1"/>
  <c r="I42" i="69"/>
  <c r="H42" i="69"/>
  <c r="R41" i="69"/>
  <c r="P41" i="69"/>
  <c r="O41" i="69"/>
  <c r="Q41" i="69" s="1"/>
  <c r="K41" i="69"/>
  <c r="M41" i="69" s="1"/>
  <c r="J41" i="69"/>
  <c r="L41" i="69" s="1"/>
  <c r="I41" i="69"/>
  <c r="H41" i="69"/>
  <c r="R40" i="69"/>
  <c r="Q40" i="69"/>
  <c r="P40" i="69"/>
  <c r="O40" i="69"/>
  <c r="M40" i="69"/>
  <c r="K40" i="69"/>
  <c r="J40" i="69"/>
  <c r="L40" i="69" s="1"/>
  <c r="I40" i="69"/>
  <c r="H40" i="69"/>
  <c r="Q39" i="69"/>
  <c r="P39" i="69"/>
  <c r="R39" i="69" s="1"/>
  <c r="O39" i="69"/>
  <c r="K39" i="69"/>
  <c r="M39" i="69" s="1"/>
  <c r="J39" i="69"/>
  <c r="L39" i="69" s="1"/>
  <c r="I39" i="69"/>
  <c r="H39" i="69"/>
  <c r="P38" i="69"/>
  <c r="R38" i="69" s="1"/>
  <c r="O38" i="69"/>
  <c r="Q38" i="69" s="1"/>
  <c r="K38" i="69"/>
  <c r="M38" i="69" s="1"/>
  <c r="J38" i="69"/>
  <c r="L38" i="69" s="1"/>
  <c r="I38" i="69"/>
  <c r="H38" i="69"/>
  <c r="R37" i="69"/>
  <c r="P37" i="69"/>
  <c r="O37" i="69"/>
  <c r="Q37" i="69" s="1"/>
  <c r="K37" i="69"/>
  <c r="M37" i="69" s="1"/>
  <c r="J37" i="69"/>
  <c r="L37" i="69" s="1"/>
  <c r="I37" i="69"/>
  <c r="H37" i="69"/>
  <c r="R36" i="69"/>
  <c r="Q36" i="69"/>
  <c r="P36" i="69"/>
  <c r="O36" i="69"/>
  <c r="K36" i="69"/>
  <c r="M36" i="69" s="1"/>
  <c r="J36" i="69"/>
  <c r="L36" i="69" s="1"/>
  <c r="I36" i="69"/>
  <c r="H36" i="69"/>
  <c r="Q35" i="69"/>
  <c r="P35" i="69"/>
  <c r="R35" i="69" s="1"/>
  <c r="O35" i="69"/>
  <c r="K35" i="69"/>
  <c r="M35" i="69" s="1"/>
  <c r="J35" i="69"/>
  <c r="L35" i="69" s="1"/>
  <c r="I35" i="69"/>
  <c r="H35" i="69"/>
  <c r="P34" i="69"/>
  <c r="R34" i="69" s="1"/>
  <c r="O34" i="69"/>
  <c r="Q34" i="69" s="1"/>
  <c r="K34" i="69"/>
  <c r="M34" i="69" s="1"/>
  <c r="J34" i="69"/>
  <c r="L34" i="69" s="1"/>
  <c r="I34" i="69"/>
  <c r="H34" i="69"/>
  <c r="R33" i="69"/>
  <c r="P33" i="69"/>
  <c r="O33" i="69"/>
  <c r="Q33" i="69" s="1"/>
  <c r="K33" i="69"/>
  <c r="M33" i="69" s="1"/>
  <c r="J33" i="69"/>
  <c r="L33" i="69" s="1"/>
  <c r="I33" i="69"/>
  <c r="H33" i="69"/>
  <c r="R32" i="69"/>
  <c r="Q32" i="69"/>
  <c r="P32" i="69"/>
  <c r="O32" i="69"/>
  <c r="K32" i="69"/>
  <c r="M32" i="69" s="1"/>
  <c r="J32" i="69"/>
  <c r="L32" i="69" s="1"/>
  <c r="I32" i="69"/>
  <c r="H32" i="69"/>
  <c r="Q31" i="69"/>
  <c r="P31" i="69"/>
  <c r="R31" i="69" s="1"/>
  <c r="O31" i="69"/>
  <c r="K31" i="69"/>
  <c r="M31" i="69" s="1"/>
  <c r="J31" i="69"/>
  <c r="L31" i="69" s="1"/>
  <c r="I31" i="69"/>
  <c r="H31" i="69"/>
  <c r="P30" i="69"/>
  <c r="R30" i="69" s="1"/>
  <c r="O30" i="69"/>
  <c r="Q30" i="69" s="1"/>
  <c r="K30" i="69"/>
  <c r="M30" i="69" s="1"/>
  <c r="J30" i="69"/>
  <c r="L30" i="69" s="1"/>
  <c r="I30" i="69"/>
  <c r="H30" i="69"/>
  <c r="R29" i="69"/>
  <c r="P29" i="69"/>
  <c r="O29" i="69"/>
  <c r="Q29" i="69" s="1"/>
  <c r="K29" i="69"/>
  <c r="M29" i="69" s="1"/>
  <c r="J29" i="69"/>
  <c r="L29" i="69" s="1"/>
  <c r="I29" i="69"/>
  <c r="H29" i="69"/>
  <c r="R28" i="69"/>
  <c r="Q28" i="69"/>
  <c r="P28" i="69"/>
  <c r="O28" i="69"/>
  <c r="M28" i="69"/>
  <c r="K28" i="69"/>
  <c r="J28" i="69"/>
  <c r="L28" i="69" s="1"/>
  <c r="I28" i="69"/>
  <c r="H28" i="69"/>
  <c r="Q27" i="69"/>
  <c r="P27" i="69"/>
  <c r="R27" i="69" s="1"/>
  <c r="O27" i="69"/>
  <c r="K27" i="69"/>
  <c r="M27" i="69" s="1"/>
  <c r="J27" i="69"/>
  <c r="L27" i="69" s="1"/>
  <c r="I27" i="69"/>
  <c r="H27" i="69"/>
  <c r="P26" i="69"/>
  <c r="R26" i="69" s="1"/>
  <c r="O26" i="69"/>
  <c r="Q26" i="69" s="1"/>
  <c r="K26" i="69"/>
  <c r="M26" i="69" s="1"/>
  <c r="J26" i="69"/>
  <c r="L26" i="69" s="1"/>
  <c r="I26" i="69"/>
  <c r="H26" i="69"/>
  <c r="R25" i="69"/>
  <c r="P25" i="69"/>
  <c r="O25" i="69"/>
  <c r="Q25" i="69" s="1"/>
  <c r="K25" i="69"/>
  <c r="M25" i="69" s="1"/>
  <c r="J25" i="69"/>
  <c r="L25" i="69" s="1"/>
  <c r="I25" i="69"/>
  <c r="H25" i="69"/>
  <c r="R24" i="69"/>
  <c r="Q24" i="69"/>
  <c r="P24" i="69"/>
  <c r="O24" i="69"/>
  <c r="K24" i="69"/>
  <c r="M24" i="69" s="1"/>
  <c r="J24" i="69"/>
  <c r="L24" i="69" s="1"/>
  <c r="I24" i="69"/>
  <c r="H24" i="69"/>
  <c r="Q23" i="69"/>
  <c r="P23" i="69"/>
  <c r="R23" i="69" s="1"/>
  <c r="O23" i="69"/>
  <c r="K23" i="69"/>
  <c r="M23" i="69" s="1"/>
  <c r="J23" i="69"/>
  <c r="L23" i="69" s="1"/>
  <c r="I23" i="69"/>
  <c r="H23" i="69"/>
  <c r="P22" i="69"/>
  <c r="R22" i="69" s="1"/>
  <c r="O22" i="69"/>
  <c r="Q22" i="69" s="1"/>
  <c r="K22" i="69"/>
  <c r="M22" i="69" s="1"/>
  <c r="J22" i="69"/>
  <c r="L22" i="69" s="1"/>
  <c r="I22" i="69"/>
  <c r="H22" i="69"/>
  <c r="R21" i="69"/>
  <c r="P21" i="69"/>
  <c r="O21" i="69"/>
  <c r="Q21" i="69" s="1"/>
  <c r="K21" i="69"/>
  <c r="M21" i="69" s="1"/>
  <c r="J21" i="69"/>
  <c r="L21" i="69" s="1"/>
  <c r="I21" i="69"/>
  <c r="H21" i="69"/>
  <c r="R20" i="69"/>
  <c r="Q20" i="69"/>
  <c r="P20" i="69"/>
  <c r="O20" i="69"/>
  <c r="K20" i="69"/>
  <c r="M20" i="69" s="1"/>
  <c r="J20" i="69"/>
  <c r="L20" i="69" s="1"/>
  <c r="I20" i="69"/>
  <c r="H20" i="69"/>
  <c r="Q19" i="69"/>
  <c r="P19" i="69"/>
  <c r="R19" i="69" s="1"/>
  <c r="O19" i="69"/>
  <c r="K19" i="69"/>
  <c r="M19" i="69" s="1"/>
  <c r="J19" i="69"/>
  <c r="L19" i="69" s="1"/>
  <c r="I19" i="69"/>
  <c r="H19" i="69"/>
  <c r="P18" i="69"/>
  <c r="R18" i="69" s="1"/>
  <c r="O18" i="69"/>
  <c r="Q18" i="69" s="1"/>
  <c r="K18" i="69"/>
  <c r="M18" i="69" s="1"/>
  <c r="J18" i="69"/>
  <c r="L18" i="69" s="1"/>
  <c r="I18" i="69"/>
  <c r="H18" i="69"/>
  <c r="R17" i="69"/>
  <c r="P17" i="69"/>
  <c r="O17" i="69"/>
  <c r="Q17" i="69" s="1"/>
  <c r="K17" i="69"/>
  <c r="M17" i="69" s="1"/>
  <c r="J17" i="69"/>
  <c r="L17" i="69" s="1"/>
  <c r="I17" i="69"/>
  <c r="H17" i="69"/>
  <c r="R16" i="69"/>
  <c r="Q16" i="69"/>
  <c r="P16" i="69"/>
  <c r="O16" i="69"/>
  <c r="K16" i="69"/>
  <c r="M16" i="69" s="1"/>
  <c r="J16" i="69"/>
  <c r="L16" i="69" s="1"/>
  <c r="I16" i="69"/>
  <c r="H16" i="69"/>
  <c r="Q15" i="69"/>
  <c r="P15" i="69"/>
  <c r="R15" i="69" s="1"/>
  <c r="O15" i="69"/>
  <c r="K15" i="69"/>
  <c r="M15" i="69" s="1"/>
  <c r="J15" i="69"/>
  <c r="L15" i="69" s="1"/>
  <c r="I15" i="69"/>
  <c r="H15" i="69"/>
  <c r="P14" i="69"/>
  <c r="R14" i="69" s="1"/>
  <c r="O14" i="69"/>
  <c r="Q14" i="69" s="1"/>
  <c r="K14" i="69"/>
  <c r="M14" i="69" s="1"/>
  <c r="J14" i="69"/>
  <c r="L14" i="69" s="1"/>
  <c r="I14" i="69"/>
  <c r="H14" i="69"/>
  <c r="R13" i="69"/>
  <c r="P13" i="69"/>
  <c r="O13" i="69"/>
  <c r="Q13" i="69" s="1"/>
  <c r="K13" i="69"/>
  <c r="M13" i="69" s="1"/>
  <c r="J13" i="69"/>
  <c r="L13" i="69" s="1"/>
  <c r="I13" i="69"/>
  <c r="H13" i="69"/>
  <c r="R12" i="69"/>
  <c r="Q12" i="69"/>
  <c r="P12" i="69"/>
  <c r="O12" i="69"/>
  <c r="K12" i="69"/>
  <c r="M12" i="69" s="1"/>
  <c r="J12" i="69"/>
  <c r="L12" i="69" s="1"/>
  <c r="I12" i="69"/>
  <c r="H12" i="69"/>
  <c r="Q11" i="69"/>
  <c r="P11" i="69"/>
  <c r="R11" i="69" s="1"/>
  <c r="O11" i="69"/>
  <c r="K11" i="69"/>
  <c r="M11" i="69" s="1"/>
  <c r="J11" i="69"/>
  <c r="L11" i="69" s="1"/>
  <c r="I11" i="69"/>
  <c r="H11" i="69"/>
  <c r="P10" i="69"/>
  <c r="R10" i="69" s="1"/>
  <c r="O10" i="69"/>
  <c r="Q10" i="69" s="1"/>
  <c r="K10" i="69"/>
  <c r="M10" i="69" s="1"/>
  <c r="J10" i="69"/>
  <c r="L10" i="69" s="1"/>
  <c r="I10" i="69"/>
  <c r="H10" i="69"/>
  <c r="R9" i="69"/>
  <c r="P9" i="69"/>
  <c r="O9" i="69"/>
  <c r="Q9" i="69" s="1"/>
  <c r="M9" i="69"/>
  <c r="K9" i="69"/>
  <c r="J9" i="69"/>
  <c r="L9" i="69" s="1"/>
  <c r="I9" i="69"/>
  <c r="H9" i="69"/>
  <c r="R8" i="69"/>
  <c r="Q8" i="69"/>
  <c r="P8" i="69"/>
  <c r="O8" i="69"/>
  <c r="K8" i="69"/>
  <c r="M8" i="69" s="1"/>
  <c r="J8" i="69"/>
  <c r="L8" i="69" s="1"/>
  <c r="I8" i="69"/>
  <c r="H8" i="69"/>
  <c r="F23" i="4" l="1"/>
  <c r="F24" i="4"/>
  <c r="K67" i="1" l="1"/>
  <c r="J67" i="1"/>
  <c r="K66" i="1"/>
  <c r="J66" i="1"/>
  <c r="K65" i="1"/>
  <c r="J65" i="1"/>
  <c r="N64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5" i="1"/>
  <c r="K46" i="1"/>
  <c r="J46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M34" i="1" s="1"/>
  <c r="J34" i="1"/>
  <c r="K33" i="1"/>
  <c r="J33" i="1"/>
  <c r="L33" i="1" l="1"/>
  <c r="N30" i="67"/>
  <c r="N5" i="67"/>
  <c r="O5" i="67" l="1"/>
  <c r="M33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K16" i="1"/>
  <c r="M16" i="1" s="1"/>
  <c r="K17" i="1"/>
  <c r="M17" i="1" s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K8" i="1"/>
  <c r="M8" i="1" s="1"/>
  <c r="J8" i="1"/>
  <c r="L8" i="1" s="1"/>
  <c r="N8" i="69" l="1"/>
  <c r="N8" i="1"/>
  <c r="N6" i="67"/>
  <c r="O6" i="67" s="1"/>
  <c r="N7" i="67"/>
  <c r="O7" i="67" s="1"/>
  <c r="N8" i="67"/>
  <c r="O8" i="67" s="1"/>
  <c r="N9" i="67"/>
  <c r="O9" i="67" s="1"/>
  <c r="N10" i="67"/>
  <c r="O10" i="67" s="1"/>
  <c r="N11" i="67"/>
  <c r="O11" i="67" s="1"/>
  <c r="N12" i="67"/>
  <c r="O12" i="67" s="1"/>
  <c r="N13" i="67"/>
  <c r="O13" i="67" s="1"/>
  <c r="N14" i="67"/>
  <c r="O14" i="67" s="1"/>
  <c r="N15" i="67"/>
  <c r="O15" i="67" s="1"/>
  <c r="N16" i="67"/>
  <c r="O16" i="67" s="1"/>
  <c r="N17" i="67"/>
  <c r="O17" i="67" s="1"/>
  <c r="N18" i="67"/>
  <c r="O18" i="67" s="1"/>
  <c r="N19" i="67"/>
  <c r="O19" i="67" s="1"/>
  <c r="N20" i="67"/>
  <c r="O20" i="67" s="1"/>
  <c r="N21" i="67"/>
  <c r="O21" i="67" s="1"/>
  <c r="N22" i="67"/>
  <c r="O22" i="67" s="1"/>
  <c r="N23" i="67"/>
  <c r="O23" i="67" s="1"/>
  <c r="N24" i="67"/>
  <c r="O24" i="67" s="1"/>
  <c r="N25" i="67"/>
  <c r="O25" i="67" s="1"/>
  <c r="N26" i="67"/>
  <c r="O26" i="67" s="1"/>
  <c r="N27" i="67"/>
  <c r="O27" i="67" s="1"/>
  <c r="N28" i="67"/>
  <c r="O28" i="67" s="1"/>
  <c r="N29" i="67"/>
  <c r="O29" i="67" s="1"/>
  <c r="N31" i="67"/>
  <c r="O31" i="67" s="1"/>
  <c r="N32" i="67"/>
  <c r="N33" i="67"/>
  <c r="N34" i="67"/>
  <c r="N35" i="67"/>
  <c r="O34" i="67" s="1"/>
  <c r="N36" i="67"/>
  <c r="O36" i="67" s="1"/>
  <c r="N37" i="67"/>
  <c r="N38" i="67"/>
  <c r="N39" i="67"/>
  <c r="N40" i="67"/>
  <c r="O40" i="67" s="1"/>
  <c r="N41" i="67"/>
  <c r="N42" i="67"/>
  <c r="O42" i="67" s="1"/>
  <c r="N43" i="67"/>
  <c r="N44" i="67"/>
  <c r="N45" i="67"/>
  <c r="N46" i="67"/>
  <c r="O46" i="67" s="1"/>
  <c r="N47" i="67"/>
  <c r="N48" i="67"/>
  <c r="N49" i="67"/>
  <c r="N50" i="67"/>
  <c r="O50" i="67" s="1"/>
  <c r="N51" i="67"/>
  <c r="N52" i="67"/>
  <c r="N53" i="67"/>
  <c r="N54" i="67"/>
  <c r="N55" i="67"/>
  <c r="O55" i="67" s="1"/>
  <c r="N56" i="67"/>
  <c r="N57" i="67"/>
  <c r="N58" i="67"/>
  <c r="O58" i="67" s="1"/>
  <c r="N59" i="67"/>
  <c r="N60" i="67"/>
  <c r="N61" i="67"/>
  <c r="N62" i="67"/>
  <c r="N63" i="67"/>
  <c r="N64" i="67"/>
  <c r="N65" i="67"/>
  <c r="N66" i="67"/>
  <c r="N67" i="67"/>
  <c r="O67" i="67" s="1"/>
  <c r="N68" i="67"/>
  <c r="N69" i="67"/>
  <c r="N70" i="67"/>
  <c r="N71" i="67"/>
  <c r="N72" i="67"/>
  <c r="N73" i="67"/>
  <c r="N74" i="67"/>
  <c r="O74" i="67" s="1"/>
  <c r="N75" i="67"/>
  <c r="N76" i="67"/>
  <c r="N77" i="67"/>
  <c r="N78" i="67"/>
  <c r="N79" i="67"/>
  <c r="N80" i="67"/>
  <c r="N81" i="67"/>
  <c r="N82" i="67"/>
  <c r="N83" i="67"/>
  <c r="N84" i="67"/>
  <c r="N85" i="67"/>
  <c r="N86" i="67"/>
  <c r="N87" i="67"/>
  <c r="N88" i="67"/>
  <c r="N89" i="67"/>
  <c r="N90" i="67"/>
  <c r="N91" i="67"/>
  <c r="N92" i="67"/>
  <c r="N93" i="67"/>
  <c r="N94" i="67"/>
  <c r="N95" i="67"/>
  <c r="N96" i="67"/>
  <c r="N97" i="67"/>
  <c r="N98" i="67"/>
  <c r="N99" i="67"/>
  <c r="N100" i="67"/>
  <c r="N101" i="67"/>
  <c r="N102" i="67"/>
  <c r="N103" i="67"/>
  <c r="N104" i="67"/>
  <c r="N105" i="67"/>
  <c r="N106" i="67"/>
  <c r="N107" i="67"/>
  <c r="N108" i="67"/>
  <c r="N109" i="67"/>
  <c r="N110" i="67"/>
  <c r="N111" i="67"/>
  <c r="N112" i="67"/>
  <c r="N113" i="67"/>
  <c r="N114" i="67"/>
  <c r="N115" i="67"/>
  <c r="N116" i="67"/>
  <c r="N117" i="67"/>
  <c r="N118" i="67"/>
  <c r="N119" i="67"/>
  <c r="N120" i="67"/>
  <c r="N121" i="67"/>
  <c r="N122" i="67"/>
  <c r="N123" i="67"/>
  <c r="N124" i="67"/>
  <c r="N125" i="67"/>
  <c r="N126" i="67"/>
  <c r="N127" i="67"/>
  <c r="N128" i="67"/>
  <c r="N129" i="67"/>
  <c r="N130" i="67"/>
  <c r="N131" i="67"/>
  <c r="N132" i="67"/>
  <c r="N133" i="67"/>
  <c r="N134" i="67"/>
  <c r="N135" i="67"/>
  <c r="N136" i="67"/>
  <c r="N137" i="67"/>
  <c r="N138" i="67"/>
  <c r="N139" i="67"/>
  <c r="O139" i="67" s="1"/>
  <c r="N140" i="67"/>
  <c r="O140" i="67" s="1"/>
  <c r="N141" i="67"/>
  <c r="N142" i="67"/>
  <c r="N143" i="67"/>
  <c r="N144" i="67"/>
  <c r="N145" i="67"/>
  <c r="N146" i="67"/>
  <c r="O146" i="67" s="1"/>
  <c r="N147" i="67"/>
  <c r="N148" i="67"/>
  <c r="N149" i="67"/>
  <c r="N150" i="67"/>
  <c r="N151" i="67"/>
  <c r="N152" i="67"/>
  <c r="N153" i="67"/>
  <c r="N154" i="67"/>
  <c r="N155" i="67"/>
  <c r="N156" i="67"/>
  <c r="O156" i="67" s="1"/>
  <c r="N157" i="67"/>
  <c r="N158" i="67"/>
  <c r="O128" i="67" l="1"/>
  <c r="O71" i="67"/>
  <c r="O64" i="67"/>
  <c r="O52" i="67"/>
  <c r="N35" i="69"/>
  <c r="N35" i="1"/>
  <c r="N26" i="69"/>
  <c r="N26" i="1"/>
  <c r="N22" i="69"/>
  <c r="N22" i="1"/>
  <c r="N18" i="69"/>
  <c r="N18" i="1"/>
  <c r="N14" i="69"/>
  <c r="N14" i="1"/>
  <c r="N61" i="69"/>
  <c r="N61" i="1"/>
  <c r="N47" i="69"/>
  <c r="N47" i="1"/>
  <c r="N29" i="69"/>
  <c r="N29" i="1"/>
  <c r="N21" i="69"/>
  <c r="N21" i="1"/>
  <c r="N17" i="69"/>
  <c r="N17" i="1"/>
  <c r="N13" i="69"/>
  <c r="N13" i="1"/>
  <c r="N65" i="69"/>
  <c r="N65" i="1"/>
  <c r="N44" i="69"/>
  <c r="N44" i="1"/>
  <c r="N41" i="69"/>
  <c r="N41" i="1"/>
  <c r="N40" i="69"/>
  <c r="N40" i="1"/>
  <c r="O37" i="67"/>
  <c r="N24" i="69"/>
  <c r="N24" i="1"/>
  <c r="N20" i="69"/>
  <c r="N20" i="1"/>
  <c r="N16" i="69"/>
  <c r="N16" i="1"/>
  <c r="O69" i="67"/>
  <c r="N48" i="69" s="1"/>
  <c r="O61" i="67"/>
  <c r="N23" i="69"/>
  <c r="N23" i="1"/>
  <c r="N15" i="69"/>
  <c r="N15" i="1"/>
  <c r="N67" i="69"/>
  <c r="N67" i="1"/>
  <c r="O149" i="67"/>
  <c r="N66" i="1" s="1"/>
  <c r="O141" i="67"/>
  <c r="N63" i="69"/>
  <c r="N63" i="1"/>
  <c r="N62" i="69"/>
  <c r="N62" i="1"/>
  <c r="O131" i="67"/>
  <c r="N60" i="1" s="1"/>
  <c r="N60" i="69"/>
  <c r="O125" i="67"/>
  <c r="N59" i="69"/>
  <c r="N59" i="1"/>
  <c r="N58" i="69"/>
  <c r="N58" i="1"/>
  <c r="O119" i="67"/>
  <c r="N57" i="69" s="1"/>
  <c r="O113" i="67"/>
  <c r="N56" i="69" s="1"/>
  <c r="O107" i="67"/>
  <c r="N55" i="69" s="1"/>
  <c r="O99" i="67"/>
  <c r="N54" i="69" s="1"/>
  <c r="O91" i="67"/>
  <c r="N53" i="69" s="1"/>
  <c r="N53" i="1"/>
  <c r="O87" i="67"/>
  <c r="N52" i="69"/>
  <c r="N52" i="1"/>
  <c r="O75" i="67"/>
  <c r="N51" i="1" s="1"/>
  <c r="N50" i="69"/>
  <c r="N50" i="1"/>
  <c r="N49" i="69"/>
  <c r="N49" i="1"/>
  <c r="N48" i="1"/>
  <c r="N46" i="69"/>
  <c r="N46" i="1"/>
  <c r="N45" i="69"/>
  <c r="N45" i="1"/>
  <c r="N43" i="69"/>
  <c r="N43" i="1"/>
  <c r="O43" i="67"/>
  <c r="N39" i="69" s="1"/>
  <c r="N39" i="1"/>
  <c r="N38" i="69"/>
  <c r="N38" i="1"/>
  <c r="N37" i="69"/>
  <c r="N37" i="1"/>
  <c r="N36" i="69"/>
  <c r="N36" i="1"/>
  <c r="N34" i="69"/>
  <c r="N34" i="1"/>
  <c r="N33" i="69"/>
  <c r="N33" i="1"/>
  <c r="N32" i="69"/>
  <c r="N32" i="1"/>
  <c r="N31" i="69"/>
  <c r="N31" i="1"/>
  <c r="N30" i="69"/>
  <c r="N30" i="1"/>
  <c r="N28" i="69"/>
  <c r="N28" i="1"/>
  <c r="N27" i="69"/>
  <c r="N27" i="1"/>
  <c r="N25" i="69"/>
  <c r="N25" i="1"/>
  <c r="N19" i="69"/>
  <c r="N19" i="1"/>
  <c r="N12" i="69"/>
  <c r="N12" i="1"/>
  <c r="N11" i="69"/>
  <c r="N11" i="1"/>
  <c r="N10" i="69"/>
  <c r="N10" i="1"/>
  <c r="N9" i="69"/>
  <c r="N9" i="1"/>
  <c r="I158" i="67"/>
  <c r="H158" i="67"/>
  <c r="I155" i="67"/>
  <c r="H155" i="67"/>
  <c r="I148" i="67"/>
  <c r="H148" i="67"/>
  <c r="I145" i="67"/>
  <c r="H145" i="67"/>
  <c r="I144" i="67"/>
  <c r="H144" i="67"/>
  <c r="I140" i="67"/>
  <c r="H140" i="67"/>
  <c r="I139" i="67"/>
  <c r="H139" i="67"/>
  <c r="I138" i="67"/>
  <c r="H138" i="67"/>
  <c r="I130" i="67"/>
  <c r="H130" i="67"/>
  <c r="I127" i="67"/>
  <c r="H127" i="67"/>
  <c r="I124" i="67"/>
  <c r="H124" i="67"/>
  <c r="I118" i="67"/>
  <c r="H118" i="67"/>
  <c r="I112" i="67"/>
  <c r="H112" i="67"/>
  <c r="I106" i="67"/>
  <c r="H106" i="67"/>
  <c r="I74" i="67"/>
  <c r="H74" i="67"/>
  <c r="I73" i="67"/>
  <c r="H73" i="67"/>
  <c r="I70" i="67"/>
  <c r="H70" i="67"/>
  <c r="I68" i="67"/>
  <c r="H68" i="67"/>
  <c r="I66" i="67"/>
  <c r="H66" i="67"/>
  <c r="I63" i="67"/>
  <c r="H63" i="67"/>
  <c r="I60" i="67"/>
  <c r="H60" i="67"/>
  <c r="I57" i="67"/>
  <c r="H57" i="67"/>
  <c r="I54" i="67"/>
  <c r="H54" i="67"/>
  <c r="I51" i="67"/>
  <c r="H51" i="67"/>
  <c r="I49" i="67"/>
  <c r="H49" i="67"/>
  <c r="I45" i="67"/>
  <c r="H45" i="67"/>
  <c r="I42" i="67"/>
  <c r="H42" i="67"/>
  <c r="I41" i="67"/>
  <c r="H41" i="67"/>
  <c r="I39" i="67"/>
  <c r="H39" i="67"/>
  <c r="I36" i="67"/>
  <c r="H36" i="67"/>
  <c r="I35" i="67"/>
  <c r="H35" i="67"/>
  <c r="I33" i="67"/>
  <c r="H33" i="67"/>
  <c r="I30" i="67"/>
  <c r="H30" i="67"/>
  <c r="I28" i="67"/>
  <c r="H28" i="67"/>
  <c r="I27" i="67"/>
  <c r="H27" i="67"/>
  <c r="I26" i="67"/>
  <c r="H26" i="67"/>
  <c r="I25" i="67"/>
  <c r="H25" i="67"/>
  <c r="I24" i="67"/>
  <c r="H24" i="67"/>
  <c r="I23" i="67"/>
  <c r="H23" i="67"/>
  <c r="I22" i="67"/>
  <c r="H22" i="67"/>
  <c r="I21" i="67"/>
  <c r="H21" i="67"/>
  <c r="I20" i="67"/>
  <c r="H20" i="67"/>
  <c r="I19" i="67"/>
  <c r="H19" i="67"/>
  <c r="I18" i="67"/>
  <c r="H18" i="67"/>
  <c r="I17" i="67"/>
  <c r="H17" i="67"/>
  <c r="I16" i="67"/>
  <c r="H16" i="67"/>
  <c r="I15" i="67"/>
  <c r="H15" i="67"/>
  <c r="I14" i="67"/>
  <c r="H14" i="67"/>
  <c r="I13" i="67"/>
  <c r="H13" i="67"/>
  <c r="I12" i="67"/>
  <c r="H12" i="67"/>
  <c r="I11" i="67"/>
  <c r="H11" i="67"/>
  <c r="I10" i="67"/>
  <c r="H10" i="67"/>
  <c r="I9" i="67"/>
  <c r="H9" i="67"/>
  <c r="I8" i="67"/>
  <c r="H8" i="67"/>
  <c r="I7" i="67"/>
  <c r="H7" i="67"/>
  <c r="I6" i="67"/>
  <c r="H6" i="67"/>
  <c r="I5" i="67"/>
  <c r="H5" i="67"/>
  <c r="N56" i="1" l="1"/>
  <c r="N42" i="69"/>
  <c r="N42" i="1"/>
  <c r="N51" i="69"/>
  <c r="N55" i="1"/>
  <c r="N66" i="69"/>
  <c r="N57" i="1"/>
  <c r="N54" i="1"/>
  <c r="L16" i="66"/>
  <c r="K16" i="66"/>
  <c r="F19" i="66"/>
  <c r="J18" i="66"/>
  <c r="J19" i="66" s="1"/>
  <c r="K19" i="66" s="1"/>
  <c r="L19" i="66" s="1"/>
  <c r="L11" i="66"/>
  <c r="C7" i="66"/>
  <c r="B2" i="66" s="1"/>
  <c r="B7" i="66"/>
  <c r="J20" i="66" l="1"/>
  <c r="L11" i="65"/>
  <c r="L11" i="64"/>
  <c r="L11" i="63"/>
  <c r="L11" i="62"/>
  <c r="L11" i="61"/>
  <c r="L11" i="60"/>
  <c r="L11" i="59"/>
  <c r="L11" i="58"/>
  <c r="L11" i="57"/>
  <c r="L11" i="56"/>
  <c r="L11" i="55"/>
  <c r="L11" i="54"/>
  <c r="L11" i="53"/>
  <c r="L11" i="52"/>
  <c r="L11" i="51"/>
  <c r="L11" i="50"/>
  <c r="L11" i="49"/>
  <c r="L11" i="48"/>
  <c r="L11" i="47"/>
  <c r="L11" i="46"/>
  <c r="L11" i="45"/>
  <c r="L11" i="44"/>
  <c r="L11" i="43"/>
  <c r="L11" i="42"/>
  <c r="L11" i="41"/>
  <c r="L11" i="40"/>
  <c r="L11" i="39"/>
  <c r="L11" i="38"/>
  <c r="L11" i="37"/>
  <c r="L11" i="36"/>
  <c r="L11" i="35"/>
  <c r="L11" i="34"/>
  <c r="L11" i="33"/>
  <c r="L11" i="32"/>
  <c r="L11" i="31"/>
  <c r="L11" i="30"/>
  <c r="L11" i="29"/>
  <c r="L11" i="28"/>
  <c r="L11" i="27"/>
  <c r="L11" i="26"/>
  <c r="L11" i="25"/>
  <c r="L11" i="24"/>
  <c r="L11" i="23"/>
  <c r="L11" i="22"/>
  <c r="L11" i="21"/>
  <c r="L11" i="20"/>
  <c r="L11" i="19"/>
  <c r="L11" i="18"/>
  <c r="L11" i="17"/>
  <c r="L11" i="16"/>
  <c r="L11" i="15"/>
  <c r="L11" i="14"/>
  <c r="L11" i="13"/>
  <c r="L11" i="12"/>
  <c r="L11" i="11"/>
  <c r="L11" i="10"/>
  <c r="L11" i="9"/>
  <c r="L11" i="8"/>
  <c r="L11" i="7" l="1"/>
  <c r="L11" i="5"/>
  <c r="H39" i="1"/>
  <c r="C7" i="61"/>
  <c r="P63" i="1" s="1"/>
  <c r="R63" i="1" s="1"/>
  <c r="B7" i="61"/>
  <c r="O63" i="1" s="1"/>
  <c r="Q63" i="1" s="1"/>
  <c r="C7" i="23"/>
  <c r="P25" i="1" s="1"/>
  <c r="R25" i="1" s="1"/>
  <c r="B7" i="23"/>
  <c r="O25" i="1" s="1"/>
  <c r="Q25" i="1" s="1"/>
  <c r="B7" i="17"/>
  <c r="O19" i="1" s="1"/>
  <c r="Q19" i="1" s="1"/>
  <c r="I19" i="60"/>
  <c r="I19" i="28"/>
  <c r="I19" i="63"/>
  <c r="B7" i="65"/>
  <c r="O67" i="1" s="1"/>
  <c r="Q67" i="1" s="1"/>
  <c r="C7" i="65"/>
  <c r="P67" i="1" s="1"/>
  <c r="R67" i="1" s="1"/>
  <c r="F19" i="65"/>
  <c r="J18" i="65"/>
  <c r="J20" i="65" s="1"/>
  <c r="B7" i="64"/>
  <c r="O66" i="1" s="1"/>
  <c r="Q66" i="1" s="1"/>
  <c r="C7" i="64"/>
  <c r="P66" i="1" s="1"/>
  <c r="R66" i="1" s="1"/>
  <c r="F19" i="64"/>
  <c r="J18" i="64"/>
  <c r="J20" i="64" s="1"/>
  <c r="B7" i="63"/>
  <c r="O65" i="1" s="1"/>
  <c r="Q65" i="1" s="1"/>
  <c r="C7" i="63"/>
  <c r="B2" i="63" s="1"/>
  <c r="F19" i="63"/>
  <c r="J18" i="63"/>
  <c r="J20" i="63" s="1"/>
  <c r="B7" i="62"/>
  <c r="O64" i="1" s="1"/>
  <c r="Q64" i="1" s="1"/>
  <c r="C7" i="62"/>
  <c r="P64" i="1" s="1"/>
  <c r="R64" i="1" s="1"/>
  <c r="J20" i="62"/>
  <c r="J19" i="62"/>
  <c r="F19" i="62"/>
  <c r="J18" i="62"/>
  <c r="J19" i="61"/>
  <c r="F19" i="61"/>
  <c r="J18" i="61"/>
  <c r="J20" i="61" s="1"/>
  <c r="B7" i="60"/>
  <c r="O62" i="1" s="1"/>
  <c r="Q62" i="1" s="1"/>
  <c r="C7" i="60"/>
  <c r="J20" i="60"/>
  <c r="J19" i="60"/>
  <c r="F19" i="60"/>
  <c r="J18" i="60"/>
  <c r="B7" i="59"/>
  <c r="O61" i="1" s="1"/>
  <c r="Q61" i="1" s="1"/>
  <c r="C7" i="59"/>
  <c r="B2" i="59" s="1"/>
  <c r="J19" i="59"/>
  <c r="F19" i="59"/>
  <c r="J18" i="59"/>
  <c r="J20" i="59" s="1"/>
  <c r="B7" i="58"/>
  <c r="O60" i="1" s="1"/>
  <c r="Q60" i="1" s="1"/>
  <c r="C7" i="58"/>
  <c r="P60" i="1" s="1"/>
  <c r="R60" i="1" s="1"/>
  <c r="F19" i="58"/>
  <c r="J18" i="58"/>
  <c r="J20" i="58" s="1"/>
  <c r="B7" i="57"/>
  <c r="O59" i="1" s="1"/>
  <c r="Q59" i="1" s="1"/>
  <c r="C7" i="57"/>
  <c r="P59" i="1" s="1"/>
  <c r="R59" i="1" s="1"/>
  <c r="F19" i="57"/>
  <c r="J18" i="57"/>
  <c r="J20" i="57" s="1"/>
  <c r="B7" i="56"/>
  <c r="O58" i="1" s="1"/>
  <c r="Q58" i="1" s="1"/>
  <c r="C7" i="56"/>
  <c r="P58" i="1" s="1"/>
  <c r="R58" i="1" s="1"/>
  <c r="F19" i="56"/>
  <c r="J18" i="56"/>
  <c r="J20" i="56" s="1"/>
  <c r="B7" i="55"/>
  <c r="O57" i="1" s="1"/>
  <c r="Q57" i="1" s="1"/>
  <c r="C7" i="55"/>
  <c r="B2" i="55" s="1"/>
  <c r="F19" i="55"/>
  <c r="J18" i="55"/>
  <c r="J20" i="55" s="1"/>
  <c r="B7" i="54"/>
  <c r="O56" i="1" s="1"/>
  <c r="Q56" i="1" s="1"/>
  <c r="C7" i="54"/>
  <c r="P56" i="1" s="1"/>
  <c r="R56" i="1" s="1"/>
  <c r="F19" i="54"/>
  <c r="J18" i="54"/>
  <c r="J20" i="54" s="1"/>
  <c r="B7" i="53"/>
  <c r="O55" i="1" s="1"/>
  <c r="Q55" i="1" s="1"/>
  <c r="C7" i="53"/>
  <c r="P55" i="1" s="1"/>
  <c r="R55" i="1" s="1"/>
  <c r="F19" i="53"/>
  <c r="J18" i="53"/>
  <c r="J20" i="53" s="1"/>
  <c r="B7" i="52"/>
  <c r="O54" i="1" s="1"/>
  <c r="Q54" i="1" s="1"/>
  <c r="C7" i="52"/>
  <c r="P54" i="1" s="1"/>
  <c r="R54" i="1" s="1"/>
  <c r="F19" i="52"/>
  <c r="J18" i="52"/>
  <c r="J20" i="52" s="1"/>
  <c r="B7" i="51"/>
  <c r="O53" i="1" s="1"/>
  <c r="Q53" i="1" s="1"/>
  <c r="C7" i="51"/>
  <c r="P53" i="1" s="1"/>
  <c r="R53" i="1" s="1"/>
  <c r="F19" i="51"/>
  <c r="J18" i="51"/>
  <c r="J20" i="51" s="1"/>
  <c r="J19" i="56" l="1"/>
  <c r="J19" i="53"/>
  <c r="I19" i="32"/>
  <c r="I19" i="64"/>
  <c r="I19" i="12"/>
  <c r="I19" i="44"/>
  <c r="I19" i="16"/>
  <c r="I19" i="48"/>
  <c r="I19" i="20"/>
  <c r="I19" i="36"/>
  <c r="I19" i="52"/>
  <c r="I19" i="8"/>
  <c r="I19" i="24"/>
  <c r="I19" i="40"/>
  <c r="I19" i="56"/>
  <c r="I19" i="9"/>
  <c r="I19" i="13"/>
  <c r="I19" i="17"/>
  <c r="I19" i="21"/>
  <c r="I19" i="25"/>
  <c r="I19" i="29"/>
  <c r="I19" i="33"/>
  <c r="I19" i="37"/>
  <c r="I19" i="41"/>
  <c r="I19" i="45"/>
  <c r="I19" i="49"/>
  <c r="I19" i="53"/>
  <c r="I19" i="57"/>
  <c r="I19" i="61"/>
  <c r="I19" i="65"/>
  <c r="I19" i="5"/>
  <c r="I19" i="10"/>
  <c r="I19" i="14"/>
  <c r="I19" i="18"/>
  <c r="I19" i="22"/>
  <c r="I19" i="26"/>
  <c r="I19" i="30"/>
  <c r="I19" i="34"/>
  <c r="I19" i="38"/>
  <c r="I19" i="42"/>
  <c r="I19" i="46"/>
  <c r="I19" i="50"/>
  <c r="I19" i="54"/>
  <c r="I19" i="58"/>
  <c r="I19" i="62"/>
  <c r="I19" i="7"/>
  <c r="I19" i="11"/>
  <c r="I19" i="15"/>
  <c r="I19" i="19"/>
  <c r="I19" i="23"/>
  <c r="I19" i="27"/>
  <c r="I19" i="31"/>
  <c r="I19" i="35"/>
  <c r="I19" i="39"/>
  <c r="I19" i="43"/>
  <c r="I19" i="47"/>
  <c r="I19" i="51"/>
  <c r="I19" i="55"/>
  <c r="I19" i="59"/>
  <c r="B2" i="65"/>
  <c r="B2" i="61"/>
  <c r="B2" i="52"/>
  <c r="B2" i="53"/>
  <c r="B2" i="56"/>
  <c r="B2" i="54"/>
  <c r="B2" i="57"/>
  <c r="B2" i="62"/>
  <c r="P61" i="1"/>
  <c r="R61" i="1" s="1"/>
  <c r="P57" i="1"/>
  <c r="R57" i="1" s="1"/>
  <c r="P65" i="1"/>
  <c r="R65" i="1" s="1"/>
  <c r="B2" i="51"/>
  <c r="B2" i="64"/>
  <c r="B2" i="60"/>
  <c r="P62" i="1"/>
  <c r="R62" i="1" s="1"/>
  <c r="B2" i="58"/>
  <c r="J19" i="65"/>
  <c r="J19" i="64"/>
  <c r="J19" i="63"/>
  <c r="J19" i="58"/>
  <c r="J19" i="57"/>
  <c r="J19" i="55"/>
  <c r="J19" i="54"/>
  <c r="J19" i="52"/>
  <c r="J19" i="51"/>
  <c r="B7" i="50"/>
  <c r="O52" i="1" s="1"/>
  <c r="Q52" i="1" s="1"/>
  <c r="C7" i="50"/>
  <c r="J20" i="50"/>
  <c r="F19" i="50"/>
  <c r="J18" i="50"/>
  <c r="J19" i="50" s="1"/>
  <c r="B7" i="49"/>
  <c r="O51" i="1" s="1"/>
  <c r="Q51" i="1" s="1"/>
  <c r="C7" i="49"/>
  <c r="J20" i="49"/>
  <c r="F19" i="49"/>
  <c r="J18" i="49"/>
  <c r="J19" i="49" s="1"/>
  <c r="B7" i="48"/>
  <c r="O50" i="1" s="1"/>
  <c r="Q50" i="1" s="1"/>
  <c r="C7" i="48"/>
  <c r="F19" i="48"/>
  <c r="J18" i="48"/>
  <c r="J19" i="48" s="1"/>
  <c r="B7" i="47"/>
  <c r="O49" i="1" s="1"/>
  <c r="Q49" i="1" s="1"/>
  <c r="C7" i="47"/>
  <c r="F19" i="47"/>
  <c r="J18" i="47"/>
  <c r="J20" i="47" s="1"/>
  <c r="B7" i="46"/>
  <c r="O48" i="1" s="1"/>
  <c r="Q48" i="1" s="1"/>
  <c r="C7" i="46"/>
  <c r="F19" i="46"/>
  <c r="J18" i="46"/>
  <c r="J19" i="46" s="1"/>
  <c r="B7" i="45"/>
  <c r="O47" i="1" s="1"/>
  <c r="Q47" i="1" s="1"/>
  <c r="C7" i="45"/>
  <c r="P47" i="1" s="1"/>
  <c r="R47" i="1" s="1"/>
  <c r="F19" i="45"/>
  <c r="J18" i="45"/>
  <c r="J20" i="45" s="1"/>
  <c r="B7" i="44"/>
  <c r="O46" i="1" s="1"/>
  <c r="Q46" i="1" s="1"/>
  <c r="C7" i="44"/>
  <c r="P46" i="1" s="1"/>
  <c r="R46" i="1" s="1"/>
  <c r="F19" i="44"/>
  <c r="J18" i="44"/>
  <c r="J19" i="44" s="1"/>
  <c r="B7" i="43"/>
  <c r="O45" i="1" s="1"/>
  <c r="Q45" i="1" s="1"/>
  <c r="C7" i="43"/>
  <c r="F19" i="43"/>
  <c r="J18" i="43"/>
  <c r="J19" i="43" s="1"/>
  <c r="B7" i="42"/>
  <c r="O44" i="1" s="1"/>
  <c r="Q44" i="1" s="1"/>
  <c r="C7" i="42"/>
  <c r="P44" i="1" s="1"/>
  <c r="R44" i="1" s="1"/>
  <c r="F19" i="42"/>
  <c r="J18" i="42"/>
  <c r="J20" i="42" s="1"/>
  <c r="B7" i="41"/>
  <c r="O43" i="1" s="1"/>
  <c r="Q43" i="1" s="1"/>
  <c r="C7" i="41"/>
  <c r="P43" i="1" s="1"/>
  <c r="R43" i="1" s="1"/>
  <c r="F19" i="41"/>
  <c r="J18" i="41"/>
  <c r="J19" i="41" s="1"/>
  <c r="B7" i="40"/>
  <c r="O42" i="1" s="1"/>
  <c r="Q42" i="1" s="1"/>
  <c r="C7" i="40"/>
  <c r="P42" i="1" s="1"/>
  <c r="R42" i="1" s="1"/>
  <c r="F19" i="40"/>
  <c r="J18" i="40"/>
  <c r="J19" i="40" s="1"/>
  <c r="B7" i="39"/>
  <c r="O41" i="1" s="1"/>
  <c r="Q41" i="1" s="1"/>
  <c r="C7" i="39"/>
  <c r="J20" i="39"/>
  <c r="J19" i="39"/>
  <c r="F19" i="39"/>
  <c r="J18" i="39"/>
  <c r="B7" i="38"/>
  <c r="O40" i="1" s="1"/>
  <c r="Q40" i="1" s="1"/>
  <c r="C7" i="38"/>
  <c r="J20" i="38"/>
  <c r="J19" i="38"/>
  <c r="F19" i="38"/>
  <c r="J18" i="38"/>
  <c r="B7" i="37"/>
  <c r="O39" i="1" s="1"/>
  <c r="Q39" i="1" s="1"/>
  <c r="C7" i="37"/>
  <c r="F19" i="37"/>
  <c r="J18" i="37"/>
  <c r="J20" i="37" s="1"/>
  <c r="B7" i="36"/>
  <c r="O38" i="1" s="1"/>
  <c r="Q38" i="1" s="1"/>
  <c r="C7" i="36"/>
  <c r="P38" i="1" s="1"/>
  <c r="R38" i="1" s="1"/>
  <c r="F19" i="36"/>
  <c r="J18" i="36"/>
  <c r="J20" i="36" s="1"/>
  <c r="B7" i="35"/>
  <c r="O37" i="1" s="1"/>
  <c r="Q37" i="1" s="1"/>
  <c r="C7" i="35"/>
  <c r="P37" i="1" s="1"/>
  <c r="R37" i="1" s="1"/>
  <c r="F19" i="35"/>
  <c r="J18" i="35"/>
  <c r="J20" i="35" s="1"/>
  <c r="F19" i="34"/>
  <c r="B7" i="34"/>
  <c r="O36" i="1" s="1"/>
  <c r="Q36" i="1" s="1"/>
  <c r="C7" i="34"/>
  <c r="P36" i="1" s="1"/>
  <c r="R36" i="1" s="1"/>
  <c r="J18" i="34"/>
  <c r="J19" i="34" s="1"/>
  <c r="F19" i="33"/>
  <c r="F19" i="32"/>
  <c r="F19" i="31"/>
  <c r="F19" i="30"/>
  <c r="F19" i="29"/>
  <c r="F19" i="28"/>
  <c r="F19" i="27"/>
  <c r="F19" i="26"/>
  <c r="F19" i="25"/>
  <c r="F19" i="24"/>
  <c r="F19" i="23"/>
  <c r="F19" i="22"/>
  <c r="F19" i="21"/>
  <c r="F19" i="20"/>
  <c r="F19" i="19"/>
  <c r="F19" i="18"/>
  <c r="F19" i="17"/>
  <c r="F19" i="16"/>
  <c r="F19" i="15"/>
  <c r="F19" i="14"/>
  <c r="F19" i="13"/>
  <c r="F19" i="12"/>
  <c r="F19" i="11"/>
  <c r="F19" i="10"/>
  <c r="F19" i="9"/>
  <c r="F19" i="8"/>
  <c r="F19" i="7"/>
  <c r="F19" i="5"/>
  <c r="B7" i="33"/>
  <c r="O35" i="1" s="1"/>
  <c r="Q35" i="1" s="1"/>
  <c r="C7" i="33"/>
  <c r="J18" i="33"/>
  <c r="J19" i="33" s="1"/>
  <c r="B7" i="32"/>
  <c r="O34" i="1" s="1"/>
  <c r="Q34" i="1" s="1"/>
  <c r="C7" i="32"/>
  <c r="P34" i="1" s="1"/>
  <c r="R34" i="1" s="1"/>
  <c r="J18" i="32"/>
  <c r="J20" i="32" s="1"/>
  <c r="B7" i="31"/>
  <c r="O33" i="1" s="1"/>
  <c r="Q33" i="1" s="1"/>
  <c r="C7" i="31"/>
  <c r="J18" i="31"/>
  <c r="J19" i="31" s="1"/>
  <c r="B7" i="30"/>
  <c r="O32" i="1" s="1"/>
  <c r="Q32" i="1" s="1"/>
  <c r="C7" i="30"/>
  <c r="J18" i="30"/>
  <c r="J19" i="30" s="1"/>
  <c r="B7" i="29"/>
  <c r="O31" i="1" s="1"/>
  <c r="Q31" i="1" s="1"/>
  <c r="C7" i="29"/>
  <c r="J18" i="29"/>
  <c r="J19" i="29" s="1"/>
  <c r="B7" i="28"/>
  <c r="O30" i="1" s="1"/>
  <c r="Q30" i="1" s="1"/>
  <c r="C7" i="28"/>
  <c r="J20" i="28"/>
  <c r="J19" i="28"/>
  <c r="J18" i="28"/>
  <c r="B7" i="27"/>
  <c r="O29" i="1" s="1"/>
  <c r="Q29" i="1" s="1"/>
  <c r="C7" i="27"/>
  <c r="J18" i="27"/>
  <c r="J20" i="27" s="1"/>
  <c r="B7" i="26"/>
  <c r="O28" i="1" s="1"/>
  <c r="Q28" i="1" s="1"/>
  <c r="C7" i="26"/>
  <c r="P28" i="1" s="1"/>
  <c r="R28" i="1" s="1"/>
  <c r="J18" i="26"/>
  <c r="J19" i="26" s="1"/>
  <c r="B7" i="25"/>
  <c r="O27" i="1" s="1"/>
  <c r="Q27" i="1" s="1"/>
  <c r="C7" i="25"/>
  <c r="J18" i="25"/>
  <c r="J19" i="25" s="1"/>
  <c r="B7" i="24"/>
  <c r="O26" i="1" s="1"/>
  <c r="Q26" i="1" s="1"/>
  <c r="C7" i="24"/>
  <c r="J18" i="24"/>
  <c r="J19" i="24" s="1"/>
  <c r="J18" i="23"/>
  <c r="J20" i="23" s="1"/>
  <c r="B2" i="23"/>
  <c r="B7" i="22"/>
  <c r="O24" i="1" s="1"/>
  <c r="Q24" i="1" s="1"/>
  <c r="C7" i="22"/>
  <c r="J18" i="22"/>
  <c r="J19" i="22" s="1"/>
  <c r="B7" i="21"/>
  <c r="O23" i="1" s="1"/>
  <c r="Q23" i="1" s="1"/>
  <c r="C7" i="21"/>
  <c r="P23" i="1" s="1"/>
  <c r="R23" i="1" s="1"/>
  <c r="J18" i="21"/>
  <c r="J20" i="21" s="1"/>
  <c r="J20" i="20"/>
  <c r="J18" i="20"/>
  <c r="J19" i="20" s="1"/>
  <c r="J20" i="19"/>
  <c r="J19" i="19"/>
  <c r="J18" i="19"/>
  <c r="J18" i="18"/>
  <c r="J20" i="18" s="1"/>
  <c r="J18" i="17"/>
  <c r="J20" i="17" s="1"/>
  <c r="J20" i="16"/>
  <c r="J18" i="16"/>
  <c r="J19" i="16" s="1"/>
  <c r="J20" i="15"/>
  <c r="J19" i="15"/>
  <c r="J18" i="15"/>
  <c r="J18" i="14"/>
  <c r="J20" i="14" s="1"/>
  <c r="J18" i="13"/>
  <c r="J20" i="13" s="1"/>
  <c r="J20" i="12"/>
  <c r="J18" i="12"/>
  <c r="J19" i="12" s="1"/>
  <c r="J20" i="11"/>
  <c r="J19" i="11"/>
  <c r="J18" i="11"/>
  <c r="J18" i="10"/>
  <c r="J20" i="10" s="1"/>
  <c r="J18" i="9"/>
  <c r="J20" i="9" s="1"/>
  <c r="J20" i="8"/>
  <c r="J18" i="8"/>
  <c r="J19" i="8" s="1"/>
  <c r="J20" i="7"/>
  <c r="J19" i="7"/>
  <c r="J18" i="7"/>
  <c r="H20" i="1"/>
  <c r="B7" i="19"/>
  <c r="O21" i="1" s="1"/>
  <c r="Q21" i="1" s="1"/>
  <c r="B2" i="19"/>
  <c r="C7" i="19" s="1"/>
  <c r="P21" i="1" s="1"/>
  <c r="R21" i="1" s="1"/>
  <c r="B7" i="20"/>
  <c r="O22" i="1" s="1"/>
  <c r="Q22" i="1" s="1"/>
  <c r="B2" i="20"/>
  <c r="C7" i="20" s="1"/>
  <c r="P22" i="1" s="1"/>
  <c r="R22" i="1" s="1"/>
  <c r="H8" i="1"/>
  <c r="J19" i="10" l="1"/>
  <c r="J19" i="14"/>
  <c r="J19" i="18"/>
  <c r="J19" i="27"/>
  <c r="J19" i="9"/>
  <c r="J19" i="13"/>
  <c r="J19" i="17"/>
  <c r="B2" i="40"/>
  <c r="B2" i="36"/>
  <c r="B2" i="34"/>
  <c r="B2" i="44"/>
  <c r="B2" i="21"/>
  <c r="B2" i="26"/>
  <c r="B2" i="42"/>
  <c r="B2" i="33"/>
  <c r="P35" i="1"/>
  <c r="R35" i="1" s="1"/>
  <c r="B2" i="37"/>
  <c r="P39" i="1"/>
  <c r="R39" i="1" s="1"/>
  <c r="B2" i="30"/>
  <c r="P32" i="1"/>
  <c r="R32" i="1" s="1"/>
  <c r="B2" i="22"/>
  <c r="P24" i="1"/>
  <c r="R24" i="1" s="1"/>
  <c r="B2" i="25"/>
  <c r="P27" i="1"/>
  <c r="R27" i="1" s="1"/>
  <c r="B2" i="29"/>
  <c r="P31" i="1"/>
  <c r="R31" i="1" s="1"/>
  <c r="B2" i="45"/>
  <c r="B2" i="47"/>
  <c r="P49" i="1"/>
  <c r="R49" i="1" s="1"/>
  <c r="B2" i="31"/>
  <c r="P33" i="1"/>
  <c r="R33" i="1" s="1"/>
  <c r="B2" i="38"/>
  <c r="P40" i="1"/>
  <c r="R40" i="1" s="1"/>
  <c r="B2" i="43"/>
  <c r="P45" i="1"/>
  <c r="R45" i="1" s="1"/>
  <c r="B2" i="49"/>
  <c r="P51" i="1"/>
  <c r="R51" i="1" s="1"/>
  <c r="B2" i="27"/>
  <c r="P29" i="1"/>
  <c r="R29" i="1" s="1"/>
  <c r="B2" i="39"/>
  <c r="P41" i="1"/>
  <c r="R41" i="1" s="1"/>
  <c r="B2" i="46"/>
  <c r="P48" i="1"/>
  <c r="R48" i="1" s="1"/>
  <c r="B2" i="50"/>
  <c r="P52" i="1"/>
  <c r="R52" i="1" s="1"/>
  <c r="B2" i="24"/>
  <c r="P26" i="1"/>
  <c r="R26" i="1" s="1"/>
  <c r="B2" i="28"/>
  <c r="P30" i="1"/>
  <c r="R30" i="1" s="1"/>
  <c r="B2" i="32"/>
  <c r="B2" i="35"/>
  <c r="B2" i="41"/>
  <c r="B2" i="48"/>
  <c r="P50" i="1"/>
  <c r="R50" i="1" s="1"/>
  <c r="J20" i="48"/>
  <c r="J19" i="47"/>
  <c r="J20" i="46"/>
  <c r="J19" i="45"/>
  <c r="J20" i="44"/>
  <c r="J20" i="43"/>
  <c r="J19" i="42"/>
  <c r="J20" i="41"/>
  <c r="J20" i="40"/>
  <c r="J19" i="37"/>
  <c r="J19" i="36"/>
  <c r="J19" i="35"/>
  <c r="J20" i="34"/>
  <c r="J20" i="33"/>
  <c r="J19" i="32"/>
  <c r="J20" i="31"/>
  <c r="J20" i="30"/>
  <c r="J20" i="29"/>
  <c r="J20" i="26"/>
  <c r="J20" i="25"/>
  <c r="J20" i="24"/>
  <c r="J19" i="23"/>
  <c r="J20" i="22"/>
  <c r="J19" i="21"/>
  <c r="B7" i="18"/>
  <c r="O20" i="1" s="1"/>
  <c r="Q20" i="1" s="1"/>
  <c r="C7" i="18"/>
  <c r="P20" i="1" s="1"/>
  <c r="R20" i="1" s="1"/>
  <c r="C7" i="17"/>
  <c r="P19" i="1" s="1"/>
  <c r="R19" i="1" s="1"/>
  <c r="B7" i="16"/>
  <c r="O18" i="1" s="1"/>
  <c r="Q18" i="1" s="1"/>
  <c r="C7" i="16"/>
  <c r="P18" i="1" s="1"/>
  <c r="R18" i="1" s="1"/>
  <c r="B7" i="15"/>
  <c r="O17" i="1" s="1"/>
  <c r="Q17" i="1" s="1"/>
  <c r="C7" i="15"/>
  <c r="B7" i="14"/>
  <c r="O16" i="1" s="1"/>
  <c r="Q16" i="1" s="1"/>
  <c r="C7" i="14"/>
  <c r="B7" i="13"/>
  <c r="O15" i="1" s="1"/>
  <c r="Q15" i="1" s="1"/>
  <c r="C7" i="13"/>
  <c r="P15" i="1" s="1"/>
  <c r="R15" i="1" s="1"/>
  <c r="B7" i="12"/>
  <c r="O14" i="1" s="1"/>
  <c r="Q14" i="1" s="1"/>
  <c r="C7" i="12"/>
  <c r="P14" i="1" s="1"/>
  <c r="R14" i="1" s="1"/>
  <c r="B7" i="11"/>
  <c r="O13" i="1" s="1"/>
  <c r="Q13" i="1" s="1"/>
  <c r="C7" i="11"/>
  <c r="B7" i="10"/>
  <c r="O12" i="1" s="1"/>
  <c r="Q12" i="1" s="1"/>
  <c r="C7" i="10"/>
  <c r="B7" i="9"/>
  <c r="O11" i="1" s="1"/>
  <c r="Q11" i="1" s="1"/>
  <c r="C7" i="9"/>
  <c r="B7" i="8"/>
  <c r="O10" i="1" s="1"/>
  <c r="Q10" i="1" s="1"/>
  <c r="C7" i="8"/>
  <c r="B7" i="7"/>
  <c r="O9" i="1" s="1"/>
  <c r="Q9" i="1" s="1"/>
  <c r="C7" i="7"/>
  <c r="F20" i="5"/>
  <c r="E18" i="5"/>
  <c r="I9" i="1"/>
  <c r="E18" i="7" s="1"/>
  <c r="I10" i="1"/>
  <c r="E18" i="8" s="1"/>
  <c r="I11" i="1"/>
  <c r="E18" i="9" s="1"/>
  <c r="I12" i="1"/>
  <c r="E18" i="10" s="1"/>
  <c r="I13" i="1"/>
  <c r="E18" i="11" s="1"/>
  <c r="I14" i="1"/>
  <c r="E18" i="12" s="1"/>
  <c r="I15" i="1"/>
  <c r="E18" i="13" s="1"/>
  <c r="I16" i="1"/>
  <c r="E18" i="14" s="1"/>
  <c r="I17" i="1"/>
  <c r="E18" i="15" s="1"/>
  <c r="I18" i="1"/>
  <c r="E18" i="16" s="1"/>
  <c r="I19" i="1"/>
  <c r="E18" i="17" s="1"/>
  <c r="I20" i="1"/>
  <c r="E18" i="20" s="1"/>
  <c r="I21" i="1"/>
  <c r="I22" i="1"/>
  <c r="I23" i="1"/>
  <c r="E18" i="21" s="1"/>
  <c r="I24" i="1"/>
  <c r="I25" i="1"/>
  <c r="I26" i="1"/>
  <c r="E18" i="24" s="1"/>
  <c r="I27" i="1"/>
  <c r="E18" i="25" s="1"/>
  <c r="I28" i="1"/>
  <c r="E18" i="26" s="1"/>
  <c r="I29" i="1"/>
  <c r="E18" i="27" s="1"/>
  <c r="I30" i="1"/>
  <c r="E18" i="28" s="1"/>
  <c r="I31" i="1"/>
  <c r="E18" i="29" s="1"/>
  <c r="I32" i="1"/>
  <c r="E18" i="30" s="1"/>
  <c r="I33" i="1"/>
  <c r="E18" i="31" s="1"/>
  <c r="I34" i="1"/>
  <c r="E18" i="32" s="1"/>
  <c r="I35" i="1"/>
  <c r="E18" i="33" s="1"/>
  <c r="I36" i="1"/>
  <c r="E18" i="34" s="1"/>
  <c r="I37" i="1"/>
  <c r="E18" i="35" s="1"/>
  <c r="I38" i="1"/>
  <c r="E18" i="36" s="1"/>
  <c r="I39" i="1"/>
  <c r="E18" i="37" s="1"/>
  <c r="I40" i="1"/>
  <c r="E18" i="38" s="1"/>
  <c r="I41" i="1"/>
  <c r="E18" i="39" s="1"/>
  <c r="I42" i="1"/>
  <c r="E18" i="40" s="1"/>
  <c r="I43" i="1"/>
  <c r="E18" i="41" s="1"/>
  <c r="I44" i="1"/>
  <c r="E18" i="42" s="1"/>
  <c r="I45" i="1"/>
  <c r="E18" i="43" s="1"/>
  <c r="I46" i="1"/>
  <c r="E18" i="44" s="1"/>
  <c r="I47" i="1"/>
  <c r="E18" i="45" s="1"/>
  <c r="I48" i="1"/>
  <c r="E18" i="46" s="1"/>
  <c r="I49" i="1"/>
  <c r="E18" i="47" s="1"/>
  <c r="I50" i="1"/>
  <c r="E18" i="48" s="1"/>
  <c r="I51" i="1"/>
  <c r="E18" i="49" s="1"/>
  <c r="I52" i="1"/>
  <c r="E18" i="50" s="1"/>
  <c r="I53" i="1"/>
  <c r="E18" i="51" s="1"/>
  <c r="I54" i="1"/>
  <c r="E18" i="52" s="1"/>
  <c r="I55" i="1"/>
  <c r="E18" i="53" s="1"/>
  <c r="I56" i="1"/>
  <c r="E18" i="54" s="1"/>
  <c r="I57" i="1"/>
  <c r="E18" i="55" s="1"/>
  <c r="I58" i="1"/>
  <c r="E18" i="56" s="1"/>
  <c r="I59" i="1"/>
  <c r="E18" i="57" s="1"/>
  <c r="I60" i="1"/>
  <c r="E18" i="58" s="1"/>
  <c r="I61" i="1"/>
  <c r="E18" i="59" s="1"/>
  <c r="I62" i="1"/>
  <c r="E18" i="60" s="1"/>
  <c r="I63" i="1"/>
  <c r="E18" i="61" s="1"/>
  <c r="I64" i="1"/>
  <c r="E18" i="62" s="1"/>
  <c r="I65" i="1"/>
  <c r="E18" i="63" s="1"/>
  <c r="I66" i="1"/>
  <c r="E18" i="64" s="1"/>
  <c r="H9" i="1"/>
  <c r="F20" i="7" s="1"/>
  <c r="H10" i="1"/>
  <c r="F20" i="8" s="1"/>
  <c r="H11" i="1"/>
  <c r="F20" i="9" s="1"/>
  <c r="H12" i="1"/>
  <c r="F20" i="10" s="1"/>
  <c r="H13" i="1"/>
  <c r="F20" i="11" s="1"/>
  <c r="H14" i="1"/>
  <c r="F20" i="12" s="1"/>
  <c r="H15" i="1"/>
  <c r="F20" i="13" s="1"/>
  <c r="H16" i="1"/>
  <c r="F20" i="14" s="1"/>
  <c r="H17" i="1"/>
  <c r="F20" i="15" s="1"/>
  <c r="H18" i="1"/>
  <c r="F20" i="16" s="1"/>
  <c r="H19" i="1"/>
  <c r="F20" i="18" s="1"/>
  <c r="H21" i="1"/>
  <c r="H22" i="1"/>
  <c r="F20" i="20" s="1"/>
  <c r="H23" i="1"/>
  <c r="F20" i="21" s="1"/>
  <c r="H24" i="1"/>
  <c r="F20" i="22" s="1"/>
  <c r="H25" i="1"/>
  <c r="F20" i="23" s="1"/>
  <c r="H26" i="1"/>
  <c r="F20" i="24" s="1"/>
  <c r="H27" i="1"/>
  <c r="F20" i="25" s="1"/>
  <c r="H28" i="1"/>
  <c r="F20" i="26" s="1"/>
  <c r="H29" i="1"/>
  <c r="F20" i="27" s="1"/>
  <c r="H30" i="1"/>
  <c r="F20" i="28" s="1"/>
  <c r="H31" i="1"/>
  <c r="F20" i="29" s="1"/>
  <c r="H32" i="1"/>
  <c r="F20" i="30" s="1"/>
  <c r="H33" i="1"/>
  <c r="F20" i="31" s="1"/>
  <c r="H34" i="1"/>
  <c r="F20" i="32" s="1"/>
  <c r="H35" i="1"/>
  <c r="F20" i="33" s="1"/>
  <c r="H36" i="1"/>
  <c r="F20" i="34" s="1"/>
  <c r="H37" i="1"/>
  <c r="F20" i="35" s="1"/>
  <c r="H38" i="1"/>
  <c r="F20" i="36" s="1"/>
  <c r="F20" i="37"/>
  <c r="H40" i="1"/>
  <c r="F20" i="38" s="1"/>
  <c r="H41" i="1"/>
  <c r="F20" i="39" s="1"/>
  <c r="H42" i="1"/>
  <c r="F20" i="40" s="1"/>
  <c r="H43" i="1"/>
  <c r="F20" i="41" s="1"/>
  <c r="H44" i="1"/>
  <c r="F20" i="42" s="1"/>
  <c r="H45" i="1"/>
  <c r="F20" i="43" s="1"/>
  <c r="H46" i="1"/>
  <c r="F20" i="44" s="1"/>
  <c r="H47" i="1"/>
  <c r="F20" i="45" s="1"/>
  <c r="H48" i="1"/>
  <c r="F20" i="46" s="1"/>
  <c r="H49" i="1"/>
  <c r="F20" i="47" s="1"/>
  <c r="H50" i="1"/>
  <c r="F20" i="48" s="1"/>
  <c r="H51" i="1"/>
  <c r="F20" i="49" s="1"/>
  <c r="H52" i="1"/>
  <c r="F20" i="50" s="1"/>
  <c r="H53" i="1"/>
  <c r="F20" i="51" s="1"/>
  <c r="H54" i="1"/>
  <c r="F20" i="52" s="1"/>
  <c r="H55" i="1"/>
  <c r="F20" i="53" s="1"/>
  <c r="H56" i="1"/>
  <c r="F20" i="54" s="1"/>
  <c r="H57" i="1"/>
  <c r="F20" i="55" s="1"/>
  <c r="H58" i="1"/>
  <c r="F20" i="56" s="1"/>
  <c r="H59" i="1"/>
  <c r="F20" i="57" s="1"/>
  <c r="H60" i="1"/>
  <c r="F20" i="58" s="1"/>
  <c r="H61" i="1"/>
  <c r="F20" i="59" s="1"/>
  <c r="H62" i="1"/>
  <c r="F20" i="60" s="1"/>
  <c r="H63" i="1"/>
  <c r="F20" i="61" s="1"/>
  <c r="H64" i="1"/>
  <c r="F20" i="62" s="1"/>
  <c r="H65" i="1"/>
  <c r="F20" i="63" s="1"/>
  <c r="H66" i="1"/>
  <c r="F20" i="64" s="1"/>
  <c r="I8" i="1"/>
  <c r="B7" i="5"/>
  <c r="O8" i="1" s="1"/>
  <c r="Q8" i="1" s="1"/>
  <c r="C7" i="5"/>
  <c r="P8" i="1" s="1"/>
  <c r="R8" i="1" s="1"/>
  <c r="E18" i="65" l="1"/>
  <c r="E18" i="66"/>
  <c r="F20" i="65"/>
  <c r="F20" i="66"/>
  <c r="B2" i="12"/>
  <c r="B2" i="16"/>
  <c r="B2" i="17"/>
  <c r="B2" i="13"/>
  <c r="E18" i="18"/>
  <c r="B2" i="18"/>
  <c r="F20" i="17"/>
  <c r="B2" i="10"/>
  <c r="P12" i="1"/>
  <c r="R12" i="1" s="1"/>
  <c r="B2" i="11"/>
  <c r="P13" i="1"/>
  <c r="R13" i="1" s="1"/>
  <c r="B2" i="14"/>
  <c r="P16" i="1"/>
  <c r="R16" i="1" s="1"/>
  <c r="E18" i="23"/>
  <c r="E18" i="22"/>
  <c r="B2" i="8"/>
  <c r="P10" i="1"/>
  <c r="R10" i="1" s="1"/>
  <c r="B2" i="9"/>
  <c r="P11" i="1"/>
  <c r="R11" i="1" s="1"/>
  <c r="B2" i="15"/>
  <c r="P17" i="1"/>
  <c r="R17" i="1" s="1"/>
  <c r="F20" i="19"/>
  <c r="E18" i="19"/>
  <c r="B2" i="7"/>
  <c r="P9" i="1"/>
  <c r="R9" i="1" s="1"/>
  <c r="B2" i="5"/>
  <c r="F41" i="4"/>
  <c r="E40" i="4"/>
  <c r="E39" i="4"/>
  <c r="E38" i="4"/>
  <c r="E37" i="4"/>
  <c r="E36" i="4"/>
  <c r="E35" i="4"/>
  <c r="E34" i="4"/>
  <c r="E33" i="4"/>
  <c r="E32" i="4"/>
  <c r="F22" i="4"/>
  <c r="F20" i="4"/>
  <c r="O12" i="4"/>
  <c r="O13" i="4" s="1"/>
  <c r="N11" i="4"/>
  <c r="F13" i="4"/>
  <c r="I20" i="66" s="1"/>
  <c r="K20" i="66" s="1"/>
  <c r="F7" i="4"/>
  <c r="F25" i="4" l="1"/>
  <c r="L13" i="66"/>
  <c r="L13" i="64"/>
  <c r="L13" i="58"/>
  <c r="L13" i="56"/>
  <c r="L13" i="54"/>
  <c r="L13" i="52"/>
  <c r="L13" i="65"/>
  <c r="L13" i="63"/>
  <c r="L13" i="62"/>
  <c r="L13" i="59"/>
  <c r="L13" i="57"/>
  <c r="L13" i="55"/>
  <c r="L13" i="53"/>
  <c r="L13" i="51"/>
  <c r="L13" i="61"/>
  <c r="L13" i="60"/>
  <c r="L13" i="49"/>
  <c r="L13" i="47"/>
  <c r="L13" i="45"/>
  <c r="L13" i="43"/>
  <c r="L13" i="41"/>
  <c r="L13" i="37"/>
  <c r="L13" i="35"/>
  <c r="L13" i="32"/>
  <c r="L13" i="26"/>
  <c r="L13" i="21"/>
  <c r="L13" i="38"/>
  <c r="L13" i="36"/>
  <c r="L13" i="28"/>
  <c r="L13" i="27"/>
  <c r="L13" i="22"/>
  <c r="L13" i="50"/>
  <c r="L13" i="31"/>
  <c r="L13" i="25"/>
  <c r="L13" i="23"/>
  <c r="L13" i="20"/>
  <c r="L13" i="48"/>
  <c r="L13" i="46"/>
  <c r="L13" i="44"/>
  <c r="L13" i="42"/>
  <c r="L13" i="40"/>
  <c r="L13" i="39"/>
  <c r="L13" i="34"/>
  <c r="L13" i="30"/>
  <c r="L13" i="24"/>
  <c r="L13" i="33"/>
  <c r="L13" i="29"/>
  <c r="L13" i="7"/>
  <c r="L13" i="5"/>
  <c r="L13" i="19"/>
  <c r="L13" i="17"/>
  <c r="L13" i="16"/>
  <c r="L13" i="15"/>
  <c r="L13" i="14"/>
  <c r="L13" i="13"/>
  <c r="L13" i="12"/>
  <c r="L13" i="11"/>
  <c r="L13" i="10"/>
  <c r="L13" i="9"/>
  <c r="L13" i="8"/>
  <c r="L13" i="18"/>
  <c r="L20" i="66"/>
  <c r="I18" i="66"/>
  <c r="K18" i="66" s="1"/>
  <c r="L18" i="66" s="1"/>
  <c r="I18" i="57"/>
  <c r="K18" i="57" s="1"/>
  <c r="L18" i="57" s="1"/>
  <c r="U59" i="69" s="1"/>
  <c r="I18" i="56"/>
  <c r="K18" i="56" s="1"/>
  <c r="L18" i="56" s="1"/>
  <c r="U58" i="69" s="1"/>
  <c r="I18" i="51"/>
  <c r="K18" i="51" s="1"/>
  <c r="L18" i="51" s="1"/>
  <c r="U53" i="69" s="1"/>
  <c r="I18" i="63"/>
  <c r="K18" i="63" s="1"/>
  <c r="L18" i="63" s="1"/>
  <c r="U65" i="69" s="1"/>
  <c r="I18" i="61"/>
  <c r="K18" i="61" s="1"/>
  <c r="L18" i="61" s="1"/>
  <c r="U63" i="69" s="1"/>
  <c r="I18" i="58"/>
  <c r="K18" i="58" s="1"/>
  <c r="L18" i="58" s="1"/>
  <c r="U60" i="69" s="1"/>
  <c r="I18" i="52"/>
  <c r="K18" i="52" s="1"/>
  <c r="L18" i="52" s="1"/>
  <c r="U54" i="69" s="1"/>
  <c r="I18" i="64"/>
  <c r="K18" i="64" s="1"/>
  <c r="L18" i="64" s="1"/>
  <c r="U66" i="69" s="1"/>
  <c r="I18" i="60"/>
  <c r="K18" i="60" s="1"/>
  <c r="L18" i="60" s="1"/>
  <c r="U62" i="69" s="1"/>
  <c r="I18" i="59"/>
  <c r="K18" i="59" s="1"/>
  <c r="L18" i="59" s="1"/>
  <c r="U61" i="69" s="1"/>
  <c r="I18" i="54"/>
  <c r="K18" i="54" s="1"/>
  <c r="L18" i="54" s="1"/>
  <c r="U56" i="69" s="1"/>
  <c r="I18" i="53"/>
  <c r="K18" i="53" s="1"/>
  <c r="L18" i="53" s="1"/>
  <c r="U55" i="69" s="1"/>
  <c r="I18" i="65"/>
  <c r="K18" i="65" s="1"/>
  <c r="L18" i="65" s="1"/>
  <c r="U67" i="69" s="1"/>
  <c r="I18" i="62"/>
  <c r="K18" i="62" s="1"/>
  <c r="L18" i="62" s="1"/>
  <c r="U64" i="69" s="1"/>
  <c r="I18" i="55"/>
  <c r="K18" i="55" s="1"/>
  <c r="L18" i="55" s="1"/>
  <c r="U57" i="69" s="1"/>
  <c r="I18" i="46"/>
  <c r="K18" i="46" s="1"/>
  <c r="L18" i="46" s="1"/>
  <c r="U48" i="69" s="1"/>
  <c r="I18" i="42"/>
  <c r="K18" i="42" s="1"/>
  <c r="L18" i="42" s="1"/>
  <c r="U44" i="69" s="1"/>
  <c r="I18" i="39"/>
  <c r="K18" i="39" s="1"/>
  <c r="L18" i="39" s="1"/>
  <c r="U41" i="69" s="1"/>
  <c r="I18" i="36"/>
  <c r="K18" i="36" s="1"/>
  <c r="L18" i="36" s="1"/>
  <c r="U38" i="69" s="1"/>
  <c r="I18" i="33"/>
  <c r="K18" i="33" s="1"/>
  <c r="L18" i="33" s="1"/>
  <c r="U35" i="69" s="1"/>
  <c r="I18" i="31"/>
  <c r="K18" i="31" s="1"/>
  <c r="L18" i="31" s="1"/>
  <c r="U33" i="69" s="1"/>
  <c r="I18" i="29"/>
  <c r="K18" i="29" s="1"/>
  <c r="L18" i="29" s="1"/>
  <c r="U31" i="69" s="1"/>
  <c r="I18" i="26"/>
  <c r="K18" i="26" s="1"/>
  <c r="L18" i="26" s="1"/>
  <c r="U28" i="69" s="1"/>
  <c r="I18" i="24"/>
  <c r="K18" i="24" s="1"/>
  <c r="L18" i="24" s="1"/>
  <c r="U26" i="69" s="1"/>
  <c r="I18" i="23"/>
  <c r="K18" i="23" s="1"/>
  <c r="L18" i="23" s="1"/>
  <c r="U25" i="69" s="1"/>
  <c r="I18" i="20"/>
  <c r="K18" i="20" s="1"/>
  <c r="L18" i="20" s="1"/>
  <c r="U22" i="69" s="1"/>
  <c r="I18" i="50"/>
  <c r="K18" i="50" s="1"/>
  <c r="L18" i="50" s="1"/>
  <c r="U52" i="69" s="1"/>
  <c r="I18" i="47"/>
  <c r="K18" i="47" s="1"/>
  <c r="L18" i="47" s="1"/>
  <c r="U49" i="69" s="1"/>
  <c r="I18" i="43"/>
  <c r="K18" i="43" s="1"/>
  <c r="L18" i="43" s="1"/>
  <c r="U45" i="69" s="1"/>
  <c r="I18" i="37"/>
  <c r="K18" i="37" s="1"/>
  <c r="L18" i="37" s="1"/>
  <c r="U39" i="69" s="1"/>
  <c r="I18" i="28"/>
  <c r="K18" i="28" s="1"/>
  <c r="L18" i="28" s="1"/>
  <c r="U30" i="69" s="1"/>
  <c r="I18" i="21"/>
  <c r="K18" i="21" s="1"/>
  <c r="L18" i="21" s="1"/>
  <c r="U23" i="69" s="1"/>
  <c r="I18" i="48"/>
  <c r="K18" i="48" s="1"/>
  <c r="L18" i="48" s="1"/>
  <c r="U50" i="69" s="1"/>
  <c r="I18" i="44"/>
  <c r="K18" i="44" s="1"/>
  <c r="L18" i="44" s="1"/>
  <c r="U46" i="69" s="1"/>
  <c r="I18" i="40"/>
  <c r="K18" i="40" s="1"/>
  <c r="L18" i="40" s="1"/>
  <c r="U42" i="69" s="1"/>
  <c r="I18" i="38"/>
  <c r="K18" i="38" s="1"/>
  <c r="L18" i="38" s="1"/>
  <c r="U40" i="69" s="1"/>
  <c r="I18" i="34"/>
  <c r="K18" i="34" s="1"/>
  <c r="L18" i="34" s="1"/>
  <c r="U36" i="69" s="1"/>
  <c r="I18" i="32"/>
  <c r="K18" i="32" s="1"/>
  <c r="L18" i="32" s="1"/>
  <c r="U34" i="69" s="1"/>
  <c r="I18" i="30"/>
  <c r="K18" i="30" s="1"/>
  <c r="L18" i="30" s="1"/>
  <c r="U32" i="69" s="1"/>
  <c r="I18" i="27"/>
  <c r="K18" i="27" s="1"/>
  <c r="L18" i="27" s="1"/>
  <c r="U29" i="69" s="1"/>
  <c r="I18" i="25"/>
  <c r="K18" i="25" s="1"/>
  <c r="L18" i="25" s="1"/>
  <c r="U27" i="69" s="1"/>
  <c r="I18" i="49"/>
  <c r="K18" i="49" s="1"/>
  <c r="L18" i="49" s="1"/>
  <c r="U51" i="69" s="1"/>
  <c r="I18" i="45"/>
  <c r="K18" i="45" s="1"/>
  <c r="L18" i="45" s="1"/>
  <c r="U47" i="69" s="1"/>
  <c r="I18" i="41"/>
  <c r="K18" i="41" s="1"/>
  <c r="L18" i="41" s="1"/>
  <c r="U43" i="69" s="1"/>
  <c r="I18" i="35"/>
  <c r="K18" i="35" s="1"/>
  <c r="L18" i="35" s="1"/>
  <c r="U37" i="69" s="1"/>
  <c r="I18" i="22"/>
  <c r="K18" i="22" s="1"/>
  <c r="L18" i="22" s="1"/>
  <c r="U24" i="69" s="1"/>
  <c r="I18" i="11"/>
  <c r="K18" i="11" s="1"/>
  <c r="L18" i="11" s="1"/>
  <c r="U13" i="69" s="1"/>
  <c r="I18" i="8"/>
  <c r="K18" i="8" s="1"/>
  <c r="L18" i="8" s="1"/>
  <c r="U10" i="69" s="1"/>
  <c r="I18" i="7"/>
  <c r="K18" i="7" s="1"/>
  <c r="L18" i="7" s="1"/>
  <c r="U9" i="69" s="1"/>
  <c r="I18" i="19"/>
  <c r="K18" i="19" s="1"/>
  <c r="L18" i="19" s="1"/>
  <c r="U21" i="69" s="1"/>
  <c r="I18" i="16"/>
  <c r="K18" i="16" s="1"/>
  <c r="L18" i="16" s="1"/>
  <c r="U18" i="69" s="1"/>
  <c r="I18" i="13"/>
  <c r="K18" i="13" s="1"/>
  <c r="L18" i="13" s="1"/>
  <c r="U15" i="69" s="1"/>
  <c r="I18" i="10"/>
  <c r="K18" i="10" s="1"/>
  <c r="L18" i="10" s="1"/>
  <c r="U12" i="69" s="1"/>
  <c r="I18" i="15"/>
  <c r="K18" i="15" s="1"/>
  <c r="L18" i="15" s="1"/>
  <c r="U17" i="69" s="1"/>
  <c r="I18" i="12"/>
  <c r="K18" i="12" s="1"/>
  <c r="L18" i="12" s="1"/>
  <c r="U14" i="69" s="1"/>
  <c r="I18" i="5"/>
  <c r="I18" i="18"/>
  <c r="K18" i="18" s="1"/>
  <c r="L18" i="18" s="1"/>
  <c r="U20" i="69" s="1"/>
  <c r="I18" i="17"/>
  <c r="K18" i="17" s="1"/>
  <c r="L18" i="17" s="1"/>
  <c r="U19" i="69" s="1"/>
  <c r="I18" i="14"/>
  <c r="K18" i="14" s="1"/>
  <c r="L18" i="14" s="1"/>
  <c r="U16" i="69" s="1"/>
  <c r="I18" i="9"/>
  <c r="K18" i="9" s="1"/>
  <c r="L18" i="9" s="1"/>
  <c r="U11" i="69" s="1"/>
  <c r="K19" i="62"/>
  <c r="L19" i="62" s="1"/>
  <c r="V64" i="69" s="1"/>
  <c r="K19" i="61"/>
  <c r="L19" i="61" s="1"/>
  <c r="V63" i="69" s="1"/>
  <c r="K19" i="58"/>
  <c r="L19" i="58" s="1"/>
  <c r="V60" i="69" s="1"/>
  <c r="K19" i="57"/>
  <c r="L19" i="57" s="1"/>
  <c r="V59" i="69" s="1"/>
  <c r="K19" i="52"/>
  <c r="L19" i="52" s="1"/>
  <c r="V54" i="69" s="1"/>
  <c r="I20" i="51"/>
  <c r="K20" i="51" s="1"/>
  <c r="L20" i="51" s="1"/>
  <c r="W53" i="69" s="1"/>
  <c r="K19" i="65"/>
  <c r="L19" i="65" s="1"/>
  <c r="V67" i="69" s="1"/>
  <c r="I20" i="62"/>
  <c r="K20" i="62" s="1"/>
  <c r="L20" i="62" s="1"/>
  <c r="W64" i="69" s="1"/>
  <c r="I20" i="60"/>
  <c r="K20" i="60" s="1"/>
  <c r="L20" i="60" s="1"/>
  <c r="W62" i="69" s="1"/>
  <c r="K19" i="59"/>
  <c r="L19" i="59" s="1"/>
  <c r="V61" i="69" s="1"/>
  <c r="I20" i="56"/>
  <c r="K20" i="56" s="1"/>
  <c r="L20" i="56" s="1"/>
  <c r="W58" i="69" s="1"/>
  <c r="K19" i="53"/>
  <c r="L19" i="53" s="1"/>
  <c r="V55" i="69" s="1"/>
  <c r="I20" i="52"/>
  <c r="K20" i="52" s="1"/>
  <c r="L20" i="52" s="1"/>
  <c r="W54" i="69" s="1"/>
  <c r="I20" i="65"/>
  <c r="K20" i="65" s="1"/>
  <c r="L20" i="65" s="1"/>
  <c r="W67" i="69" s="1"/>
  <c r="I20" i="64"/>
  <c r="K20" i="64" s="1"/>
  <c r="L20" i="64" s="1"/>
  <c r="W66" i="69" s="1"/>
  <c r="I20" i="63"/>
  <c r="K20" i="63" s="1"/>
  <c r="L20" i="63" s="1"/>
  <c r="W65" i="69" s="1"/>
  <c r="I20" i="61"/>
  <c r="K20" i="61" s="1"/>
  <c r="L20" i="61" s="1"/>
  <c r="W63" i="69" s="1"/>
  <c r="K19" i="60"/>
  <c r="L19" i="60" s="1"/>
  <c r="V62" i="69" s="1"/>
  <c r="I20" i="59"/>
  <c r="K20" i="59" s="1"/>
  <c r="L20" i="59" s="1"/>
  <c r="W61" i="69" s="1"/>
  <c r="K19" i="56"/>
  <c r="L19" i="56" s="1"/>
  <c r="V58" i="69" s="1"/>
  <c r="I20" i="55"/>
  <c r="K20" i="55" s="1"/>
  <c r="L20" i="55" s="1"/>
  <c r="W57" i="69" s="1"/>
  <c r="I20" i="54"/>
  <c r="K20" i="54" s="1"/>
  <c r="L20" i="54" s="1"/>
  <c r="W56" i="69" s="1"/>
  <c r="I20" i="53"/>
  <c r="K20" i="53" s="1"/>
  <c r="L20" i="53" s="1"/>
  <c r="W55" i="69" s="1"/>
  <c r="K19" i="51"/>
  <c r="L19" i="51" s="1"/>
  <c r="V53" i="69" s="1"/>
  <c r="K19" i="64"/>
  <c r="L19" i="64" s="1"/>
  <c r="V66" i="69" s="1"/>
  <c r="K19" i="63"/>
  <c r="L19" i="63" s="1"/>
  <c r="V65" i="69" s="1"/>
  <c r="K19" i="55"/>
  <c r="L19" i="55" s="1"/>
  <c r="V57" i="69" s="1"/>
  <c r="K19" i="54"/>
  <c r="L19" i="54" s="1"/>
  <c r="V56" i="69" s="1"/>
  <c r="I20" i="58"/>
  <c r="K20" i="58" s="1"/>
  <c r="L20" i="58" s="1"/>
  <c r="W60" i="69" s="1"/>
  <c r="I20" i="57"/>
  <c r="K20" i="57" s="1"/>
  <c r="L20" i="57" s="1"/>
  <c r="W59" i="69" s="1"/>
  <c r="I20" i="49"/>
  <c r="K20" i="49" s="1"/>
  <c r="L20" i="49" s="1"/>
  <c r="W51" i="69" s="1"/>
  <c r="I20" i="46"/>
  <c r="K20" i="46" s="1"/>
  <c r="L20" i="46" s="1"/>
  <c r="W48" i="69" s="1"/>
  <c r="K19" i="45"/>
  <c r="L19" i="45" s="1"/>
  <c r="V47" i="69" s="1"/>
  <c r="K19" i="44"/>
  <c r="L19" i="44" s="1"/>
  <c r="V46" i="69" s="1"/>
  <c r="K19" i="43"/>
  <c r="L19" i="43" s="1"/>
  <c r="V45" i="69" s="1"/>
  <c r="K19" i="38"/>
  <c r="L19" i="38" s="1"/>
  <c r="V40" i="69" s="1"/>
  <c r="K19" i="37"/>
  <c r="L19" i="37" s="1"/>
  <c r="V39" i="69" s="1"/>
  <c r="K19" i="34"/>
  <c r="L19" i="34" s="1"/>
  <c r="V36" i="69" s="1"/>
  <c r="K19" i="33"/>
  <c r="L19" i="33" s="1"/>
  <c r="V35" i="69" s="1"/>
  <c r="I20" i="32"/>
  <c r="K20" i="32" s="1"/>
  <c r="L20" i="32" s="1"/>
  <c r="W34" i="69" s="1"/>
  <c r="K19" i="31"/>
  <c r="L19" i="31" s="1"/>
  <c r="V33" i="69" s="1"/>
  <c r="I20" i="30"/>
  <c r="K20" i="30" s="1"/>
  <c r="L20" i="30" s="1"/>
  <c r="W32" i="69" s="1"/>
  <c r="K19" i="26"/>
  <c r="L19" i="26" s="1"/>
  <c r="V28" i="69" s="1"/>
  <c r="I20" i="23"/>
  <c r="K20" i="23" s="1"/>
  <c r="L20" i="23" s="1"/>
  <c r="W25" i="69" s="1"/>
  <c r="K19" i="21"/>
  <c r="L19" i="21" s="1"/>
  <c r="V23" i="69" s="1"/>
  <c r="I20" i="20"/>
  <c r="K20" i="20" s="1"/>
  <c r="L20" i="20" s="1"/>
  <c r="W22" i="69" s="1"/>
  <c r="I20" i="50"/>
  <c r="K20" i="50" s="1"/>
  <c r="L20" i="50" s="1"/>
  <c r="W52" i="69" s="1"/>
  <c r="I20" i="47"/>
  <c r="K20" i="47" s="1"/>
  <c r="L20" i="47" s="1"/>
  <c r="W49" i="69" s="1"/>
  <c r="K19" i="46"/>
  <c r="L19" i="46" s="1"/>
  <c r="V48" i="69" s="1"/>
  <c r="K19" i="39"/>
  <c r="L19" i="39" s="1"/>
  <c r="V41" i="69" s="1"/>
  <c r="K19" i="32"/>
  <c r="L19" i="32" s="1"/>
  <c r="V34" i="69" s="1"/>
  <c r="K19" i="30"/>
  <c r="L19" i="30" s="1"/>
  <c r="V32" i="69" s="1"/>
  <c r="I20" i="29"/>
  <c r="K20" i="29" s="1"/>
  <c r="L20" i="29" s="1"/>
  <c r="W31" i="69" s="1"/>
  <c r="K19" i="28"/>
  <c r="L19" i="28" s="1"/>
  <c r="V30" i="69" s="1"/>
  <c r="K19" i="27"/>
  <c r="L19" i="27" s="1"/>
  <c r="V29" i="69" s="1"/>
  <c r="I20" i="25"/>
  <c r="K20" i="25" s="1"/>
  <c r="L20" i="25" s="1"/>
  <c r="W27" i="69" s="1"/>
  <c r="K19" i="23"/>
  <c r="L19" i="23" s="1"/>
  <c r="V25" i="69" s="1"/>
  <c r="I20" i="22"/>
  <c r="K20" i="22" s="1"/>
  <c r="L20" i="22" s="1"/>
  <c r="W24" i="69" s="1"/>
  <c r="K19" i="20"/>
  <c r="L19" i="20" s="1"/>
  <c r="V22" i="69" s="1"/>
  <c r="K19" i="49"/>
  <c r="L19" i="49" s="1"/>
  <c r="V51" i="69" s="1"/>
  <c r="I20" i="48"/>
  <c r="K20" i="48" s="1"/>
  <c r="L20" i="48" s="1"/>
  <c r="W50" i="69" s="1"/>
  <c r="K19" i="47"/>
  <c r="L19" i="47" s="1"/>
  <c r="V49" i="69" s="1"/>
  <c r="I20" i="42"/>
  <c r="K20" i="42" s="1"/>
  <c r="L20" i="42" s="1"/>
  <c r="W44" i="69" s="1"/>
  <c r="I20" i="41"/>
  <c r="K20" i="41" s="1"/>
  <c r="L20" i="41" s="1"/>
  <c r="W43" i="69" s="1"/>
  <c r="I20" i="40"/>
  <c r="K20" i="40" s="1"/>
  <c r="L20" i="40" s="1"/>
  <c r="W42" i="69" s="1"/>
  <c r="I20" i="38"/>
  <c r="K20" i="38" s="1"/>
  <c r="L20" i="38" s="1"/>
  <c r="W40" i="69" s="1"/>
  <c r="I20" i="36"/>
  <c r="K20" i="36" s="1"/>
  <c r="L20" i="36" s="1"/>
  <c r="W38" i="69" s="1"/>
  <c r="I20" i="35"/>
  <c r="K20" i="35" s="1"/>
  <c r="L20" i="35" s="1"/>
  <c r="W37" i="69" s="1"/>
  <c r="K19" i="29"/>
  <c r="L19" i="29" s="1"/>
  <c r="V31" i="69" s="1"/>
  <c r="K19" i="25"/>
  <c r="L19" i="25" s="1"/>
  <c r="V27" i="69" s="1"/>
  <c r="I20" i="24"/>
  <c r="K20" i="24" s="1"/>
  <c r="L20" i="24" s="1"/>
  <c r="W26" i="69" s="1"/>
  <c r="K19" i="22"/>
  <c r="L19" i="22" s="1"/>
  <c r="V24" i="69" s="1"/>
  <c r="K19" i="36"/>
  <c r="L19" i="36" s="1"/>
  <c r="V38" i="69" s="1"/>
  <c r="I20" i="26"/>
  <c r="K20" i="26" s="1"/>
  <c r="L20" i="26" s="1"/>
  <c r="W28" i="69" s="1"/>
  <c r="K19" i="24"/>
  <c r="L19" i="24" s="1"/>
  <c r="V26" i="69" s="1"/>
  <c r="I20" i="21"/>
  <c r="K20" i="21" s="1"/>
  <c r="L20" i="21" s="1"/>
  <c r="W23" i="69" s="1"/>
  <c r="I20" i="43"/>
  <c r="K20" i="43" s="1"/>
  <c r="L20" i="43" s="1"/>
  <c r="W45" i="69" s="1"/>
  <c r="K19" i="40"/>
  <c r="L19" i="40" s="1"/>
  <c r="V42" i="69" s="1"/>
  <c r="I20" i="39"/>
  <c r="K20" i="39" s="1"/>
  <c r="L20" i="39" s="1"/>
  <c r="W41" i="69" s="1"/>
  <c r="I20" i="27"/>
  <c r="K20" i="27" s="1"/>
  <c r="L20" i="27" s="1"/>
  <c r="W29" i="69" s="1"/>
  <c r="K19" i="50"/>
  <c r="L19" i="50" s="1"/>
  <c r="V52" i="69" s="1"/>
  <c r="I20" i="44"/>
  <c r="K20" i="44" s="1"/>
  <c r="L20" i="44" s="1"/>
  <c r="W46" i="69" s="1"/>
  <c r="K19" i="41"/>
  <c r="L19" i="41" s="1"/>
  <c r="V43" i="69" s="1"/>
  <c r="I20" i="37"/>
  <c r="K20" i="37" s="1"/>
  <c r="L20" i="37" s="1"/>
  <c r="W39" i="69" s="1"/>
  <c r="I20" i="33"/>
  <c r="K20" i="33" s="1"/>
  <c r="L20" i="33" s="1"/>
  <c r="W35" i="69" s="1"/>
  <c r="I20" i="28"/>
  <c r="K20" i="28" s="1"/>
  <c r="L20" i="28" s="1"/>
  <c r="W30" i="69" s="1"/>
  <c r="K19" i="48"/>
  <c r="L19" i="48" s="1"/>
  <c r="V50" i="69" s="1"/>
  <c r="I20" i="45"/>
  <c r="K20" i="45" s="1"/>
  <c r="L20" i="45" s="1"/>
  <c r="W47" i="69" s="1"/>
  <c r="K19" i="42"/>
  <c r="L19" i="42" s="1"/>
  <c r="V44" i="69" s="1"/>
  <c r="K19" i="35"/>
  <c r="L19" i="35" s="1"/>
  <c r="V37" i="69" s="1"/>
  <c r="I20" i="34"/>
  <c r="K20" i="34" s="1"/>
  <c r="L20" i="34" s="1"/>
  <c r="W36" i="69" s="1"/>
  <c r="I20" i="31"/>
  <c r="K20" i="31" s="1"/>
  <c r="L20" i="31" s="1"/>
  <c r="W33" i="69" s="1"/>
  <c r="I20" i="19"/>
  <c r="K20" i="19" s="1"/>
  <c r="L20" i="19" s="1"/>
  <c r="W21" i="69" s="1"/>
  <c r="K19" i="17"/>
  <c r="L19" i="17" s="1"/>
  <c r="V19" i="69" s="1"/>
  <c r="K19" i="16"/>
  <c r="L19" i="16" s="1"/>
  <c r="V18" i="69" s="1"/>
  <c r="K19" i="15"/>
  <c r="L19" i="15" s="1"/>
  <c r="V17" i="69" s="1"/>
  <c r="K19" i="13"/>
  <c r="L19" i="13" s="1"/>
  <c r="V15" i="69" s="1"/>
  <c r="I20" i="11"/>
  <c r="K20" i="11" s="1"/>
  <c r="L20" i="11" s="1"/>
  <c r="W13" i="69" s="1"/>
  <c r="K19" i="10"/>
  <c r="L19" i="10" s="1"/>
  <c r="V12" i="69" s="1"/>
  <c r="I20" i="9"/>
  <c r="K20" i="9" s="1"/>
  <c r="L20" i="9" s="1"/>
  <c r="W11" i="69" s="1"/>
  <c r="K19" i="8"/>
  <c r="L19" i="8" s="1"/>
  <c r="V10" i="69" s="1"/>
  <c r="K19" i="5"/>
  <c r="L19" i="5" s="1"/>
  <c r="K19" i="19"/>
  <c r="L19" i="19" s="1"/>
  <c r="V21" i="69" s="1"/>
  <c r="I20" i="18"/>
  <c r="K20" i="18" s="1"/>
  <c r="L20" i="18" s="1"/>
  <c r="W20" i="69" s="1"/>
  <c r="I20" i="14"/>
  <c r="K20" i="14" s="1"/>
  <c r="L20" i="14" s="1"/>
  <c r="W16" i="69" s="1"/>
  <c r="K19" i="11"/>
  <c r="L19" i="11" s="1"/>
  <c r="V13" i="69" s="1"/>
  <c r="K19" i="9"/>
  <c r="L19" i="9" s="1"/>
  <c r="V11" i="69" s="1"/>
  <c r="I20" i="7"/>
  <c r="K20" i="7" s="1"/>
  <c r="L20" i="7" s="1"/>
  <c r="W9" i="69" s="1"/>
  <c r="I20" i="10"/>
  <c r="K20" i="10" s="1"/>
  <c r="L20" i="10" s="1"/>
  <c r="W12" i="69" s="1"/>
  <c r="K19" i="18"/>
  <c r="L19" i="18" s="1"/>
  <c r="V20" i="69" s="1"/>
  <c r="I20" i="12"/>
  <c r="K20" i="12" s="1"/>
  <c r="L20" i="12" s="1"/>
  <c r="W14" i="69" s="1"/>
  <c r="I20" i="8"/>
  <c r="K20" i="8" s="1"/>
  <c r="L20" i="8" s="1"/>
  <c r="W10" i="69" s="1"/>
  <c r="I20" i="16"/>
  <c r="K20" i="16" s="1"/>
  <c r="L20" i="16" s="1"/>
  <c r="W18" i="69" s="1"/>
  <c r="I20" i="15"/>
  <c r="K20" i="15" s="1"/>
  <c r="L20" i="15" s="1"/>
  <c r="W17" i="69" s="1"/>
  <c r="K19" i="14"/>
  <c r="L19" i="14" s="1"/>
  <c r="V16" i="69" s="1"/>
  <c r="I20" i="13"/>
  <c r="K20" i="13" s="1"/>
  <c r="L20" i="13" s="1"/>
  <c r="W15" i="69" s="1"/>
  <c r="K19" i="12"/>
  <c r="L19" i="12" s="1"/>
  <c r="V14" i="69" s="1"/>
  <c r="K19" i="7"/>
  <c r="L19" i="7" s="1"/>
  <c r="V9" i="69" s="1"/>
  <c r="I20" i="5"/>
  <c r="K20" i="5" s="1"/>
  <c r="L20" i="5" s="1"/>
  <c r="W8" i="69" s="1"/>
  <c r="I20" i="17"/>
  <c r="K20" i="17" s="1"/>
  <c r="L20" i="17" s="1"/>
  <c r="W19" i="69" s="1"/>
  <c r="L12" i="8" l="1"/>
  <c r="L12" i="5"/>
  <c r="L12" i="66"/>
  <c r="L12" i="65"/>
  <c r="L12" i="60"/>
  <c r="L12" i="57"/>
  <c r="L12" i="53"/>
  <c r="L12" i="64"/>
  <c r="L12" i="62"/>
  <c r="L12" i="61"/>
  <c r="L12" i="56"/>
  <c r="L12" i="52"/>
  <c r="L12" i="63"/>
  <c r="L12" i="59"/>
  <c r="L12" i="55"/>
  <c r="L12" i="51"/>
  <c r="L12" i="58"/>
  <c r="L12" i="54"/>
  <c r="L12" i="49"/>
  <c r="L12" i="45"/>
  <c r="L12" i="41"/>
  <c r="L12" i="39"/>
  <c r="L12" i="37"/>
  <c r="L12" i="22"/>
  <c r="L12" i="21"/>
  <c r="L12" i="20"/>
  <c r="L12" i="48"/>
  <c r="L12" i="44"/>
  <c r="L12" i="40"/>
  <c r="L12" i="36"/>
  <c r="L12" i="28"/>
  <c r="L12" i="27"/>
  <c r="L12" i="26"/>
  <c r="L12" i="25"/>
  <c r="L12" i="24"/>
  <c r="L12" i="50"/>
  <c r="L12" i="47"/>
  <c r="L12" i="43"/>
  <c r="L12" i="35"/>
  <c r="L12" i="46"/>
  <c r="L12" i="42"/>
  <c r="L12" i="38"/>
  <c r="L12" i="34"/>
  <c r="L12" i="33"/>
  <c r="L12" i="32"/>
  <c r="L12" i="31"/>
  <c r="L12" i="30"/>
  <c r="L12" i="29"/>
  <c r="L12" i="23"/>
  <c r="L12" i="17"/>
  <c r="L12" i="13"/>
  <c r="L12" i="9"/>
  <c r="L12" i="14"/>
  <c r="L12" i="10"/>
  <c r="L12" i="7"/>
  <c r="L12" i="18"/>
  <c r="L12" i="15"/>
  <c r="L12" i="11"/>
  <c r="L12" i="19"/>
  <c r="L12" i="16"/>
  <c r="L12" i="12"/>
  <c r="G25" i="4"/>
  <c r="K18" i="5"/>
  <c r="V8" i="69"/>
  <c r="L15" i="66"/>
  <c r="L14" i="66" s="1"/>
  <c r="L10" i="66" s="1"/>
  <c r="L15" i="24"/>
  <c r="T26" i="69" s="1"/>
  <c r="Z26" i="69" s="1"/>
  <c r="X21" i="69"/>
  <c r="X24" i="69"/>
  <c r="X25" i="69"/>
  <c r="X67" i="69"/>
  <c r="X16" i="69"/>
  <c r="X14" i="69"/>
  <c r="X18" i="69"/>
  <c r="X13" i="69"/>
  <c r="X47" i="69"/>
  <c r="X32" i="69"/>
  <c r="X42" i="69"/>
  <c r="X30" i="69"/>
  <c r="X52" i="69"/>
  <c r="X28" i="69"/>
  <c r="X38" i="69"/>
  <c r="X57" i="69"/>
  <c r="X56" i="69"/>
  <c r="X54" i="69"/>
  <c r="L15" i="11"/>
  <c r="X20" i="69"/>
  <c r="X19" i="69"/>
  <c r="X17" i="69"/>
  <c r="X51" i="69"/>
  <c r="X34" i="69"/>
  <c r="X46" i="69"/>
  <c r="X39" i="69"/>
  <c r="X22" i="69"/>
  <c r="X31" i="69"/>
  <c r="X41" i="69"/>
  <c r="X64" i="69"/>
  <c r="X61" i="69"/>
  <c r="X60" i="69"/>
  <c r="L15" i="29"/>
  <c r="X12" i="69"/>
  <c r="X9" i="69"/>
  <c r="X37" i="69"/>
  <c r="X27" i="69"/>
  <c r="X36" i="69"/>
  <c r="X50" i="69"/>
  <c r="X45" i="69"/>
  <c r="X33" i="69"/>
  <c r="X44" i="69"/>
  <c r="X62" i="69"/>
  <c r="X63" i="69"/>
  <c r="X11" i="69"/>
  <c r="X15" i="69"/>
  <c r="X10" i="69"/>
  <c r="X43" i="69"/>
  <c r="X29" i="69"/>
  <c r="X40" i="69"/>
  <c r="X23" i="69"/>
  <c r="X49" i="69"/>
  <c r="X26" i="69"/>
  <c r="X35" i="69"/>
  <c r="X48" i="69"/>
  <c r="X55" i="69"/>
  <c r="X66" i="69"/>
  <c r="X65" i="69"/>
  <c r="X53" i="69"/>
  <c r="X58" i="69"/>
  <c r="X59" i="69"/>
  <c r="L15" i="49"/>
  <c r="L15" i="56"/>
  <c r="L15" i="53"/>
  <c r="T55" i="69" s="1"/>
  <c r="L15" i="60"/>
  <c r="L15" i="40"/>
  <c r="L15" i="16"/>
  <c r="L15" i="8"/>
  <c r="L15" i="9"/>
  <c r="L15" i="7"/>
  <c r="L15" i="18"/>
  <c r="L15" i="17"/>
  <c r="L15" i="35"/>
  <c r="L15" i="25"/>
  <c r="L15" i="47"/>
  <c r="L15" i="39"/>
  <c r="L15" i="34"/>
  <c r="L15" i="63"/>
  <c r="L15" i="59"/>
  <c r="L15" i="61"/>
  <c r="L15" i="12"/>
  <c r="L15" i="14"/>
  <c r="L15" i="13"/>
  <c r="L15" i="42"/>
  <c r="L15" i="50"/>
  <c r="L15" i="36"/>
  <c r="L15" i="23"/>
  <c r="L15" i="46"/>
  <c r="L15" i="21"/>
  <c r="L15" i="31"/>
  <c r="L15" i="37"/>
  <c r="L15" i="45"/>
  <c r="L15" i="64"/>
  <c r="L15" i="62"/>
  <c r="L15" i="28"/>
  <c r="L15" i="44"/>
  <c r="L15" i="52"/>
  <c r="T54" i="69" s="1"/>
  <c r="L15" i="15"/>
  <c r="L15" i="22"/>
  <c r="L15" i="30"/>
  <c r="L15" i="38"/>
  <c r="L15" i="54"/>
  <c r="L15" i="51"/>
  <c r="L15" i="57"/>
  <c r="L15" i="19"/>
  <c r="T21" i="69" s="1"/>
  <c r="L15" i="10"/>
  <c r="L15" i="48"/>
  <c r="L15" i="41"/>
  <c r="L15" i="20"/>
  <c r="T22" i="69" s="1"/>
  <c r="Z22" i="69" s="1"/>
  <c r="L15" i="27"/>
  <c r="L15" i="32"/>
  <c r="L15" i="26"/>
  <c r="L15" i="33"/>
  <c r="L15" i="43"/>
  <c r="L15" i="55"/>
  <c r="L15" i="65"/>
  <c r="L15" i="58"/>
  <c r="L9" i="66" l="1"/>
  <c r="L8" i="66" s="1"/>
  <c r="L7" i="66" s="1"/>
  <c r="L14" i="24"/>
  <c r="L10" i="24" s="1"/>
  <c r="L9" i="24" s="1"/>
  <c r="L8" i="24" s="1"/>
  <c r="L7" i="24" s="1"/>
  <c r="S26" i="69" s="1"/>
  <c r="L18" i="5"/>
  <c r="L15" i="5" s="1"/>
  <c r="L14" i="5" s="1"/>
  <c r="L10" i="5" s="1"/>
  <c r="Y54" i="69"/>
  <c r="L14" i="53"/>
  <c r="L10" i="53" s="1"/>
  <c r="L9" i="53" s="1"/>
  <c r="L8" i="53" s="1"/>
  <c r="L14" i="55"/>
  <c r="L10" i="55" s="1"/>
  <c r="L9" i="55" s="1"/>
  <c r="L8" i="55" s="1"/>
  <c r="L7" i="55" s="1"/>
  <c r="T57" i="69"/>
  <c r="Y57" i="69" s="1"/>
  <c r="L14" i="32"/>
  <c r="L10" i="32" s="1"/>
  <c r="L9" i="32" s="1"/>
  <c r="L8" i="32" s="1"/>
  <c r="L7" i="32" s="1"/>
  <c r="T34" i="69"/>
  <c r="Y34" i="69" s="1"/>
  <c r="L14" i="48"/>
  <c r="L10" i="48" s="1"/>
  <c r="L9" i="48" s="1"/>
  <c r="L8" i="48" s="1"/>
  <c r="L7" i="48" s="1"/>
  <c r="T50" i="69"/>
  <c r="Y50" i="69" s="1"/>
  <c r="L14" i="30"/>
  <c r="L10" i="30" s="1"/>
  <c r="L9" i="30" s="1"/>
  <c r="L8" i="30" s="1"/>
  <c r="L7" i="30" s="1"/>
  <c r="T32" i="69"/>
  <c r="Y32" i="69" s="1"/>
  <c r="L14" i="44"/>
  <c r="L10" i="44" s="1"/>
  <c r="L9" i="44" s="1"/>
  <c r="L8" i="44" s="1"/>
  <c r="L7" i="44" s="1"/>
  <c r="T46" i="69"/>
  <c r="L14" i="45"/>
  <c r="L10" i="45" s="1"/>
  <c r="L9" i="45" s="1"/>
  <c r="L8" i="45" s="1"/>
  <c r="L7" i="45" s="1"/>
  <c r="T47" i="69"/>
  <c r="Y47" i="69" s="1"/>
  <c r="L14" i="46"/>
  <c r="L10" i="46" s="1"/>
  <c r="L9" i="46" s="1"/>
  <c r="L8" i="46" s="1"/>
  <c r="L7" i="46" s="1"/>
  <c r="T48" i="69"/>
  <c r="Y48" i="69" s="1"/>
  <c r="L14" i="42"/>
  <c r="L10" i="42" s="1"/>
  <c r="L9" i="42" s="1"/>
  <c r="L8" i="42" s="1"/>
  <c r="L7" i="42" s="1"/>
  <c r="T44" i="69"/>
  <c r="Y44" i="69" s="1"/>
  <c r="L14" i="61"/>
  <c r="L10" i="61" s="1"/>
  <c r="L9" i="61" s="1"/>
  <c r="L8" i="61" s="1"/>
  <c r="L7" i="61" s="1"/>
  <c r="T63" i="69"/>
  <c r="Y63" i="69" s="1"/>
  <c r="L14" i="39"/>
  <c r="L10" i="39" s="1"/>
  <c r="L9" i="39" s="1"/>
  <c r="L8" i="39" s="1"/>
  <c r="L7" i="39" s="1"/>
  <c r="T41" i="69"/>
  <c r="Y41" i="69" s="1"/>
  <c r="L14" i="17"/>
  <c r="L10" i="17" s="1"/>
  <c r="L9" i="17" s="1"/>
  <c r="L8" i="17" s="1"/>
  <c r="L7" i="17" s="1"/>
  <c r="T19" i="69"/>
  <c r="Y19" i="69" s="1"/>
  <c r="L14" i="9"/>
  <c r="L10" i="9" s="1"/>
  <c r="L9" i="9" s="1"/>
  <c r="L8" i="9" s="1"/>
  <c r="L7" i="9" s="1"/>
  <c r="T11" i="69"/>
  <c r="Y11" i="69" s="1"/>
  <c r="L14" i="60"/>
  <c r="L10" i="60" s="1"/>
  <c r="L9" i="60" s="1"/>
  <c r="L8" i="60" s="1"/>
  <c r="L7" i="60" s="1"/>
  <c r="T62" i="69"/>
  <c r="Y62" i="69" s="1"/>
  <c r="AB26" i="69"/>
  <c r="AA26" i="69"/>
  <c r="L14" i="43"/>
  <c r="L10" i="43" s="1"/>
  <c r="L9" i="43" s="1"/>
  <c r="L8" i="43" s="1"/>
  <c r="L7" i="43" s="1"/>
  <c r="T45" i="69"/>
  <c r="Y45" i="69" s="1"/>
  <c r="L14" i="27"/>
  <c r="L10" i="27" s="1"/>
  <c r="L9" i="27" s="1"/>
  <c r="L8" i="27" s="1"/>
  <c r="L7" i="27" s="1"/>
  <c r="T29" i="69"/>
  <c r="L14" i="10"/>
  <c r="L10" i="10" s="1"/>
  <c r="L9" i="10" s="1"/>
  <c r="L8" i="10" s="1"/>
  <c r="L7" i="10" s="1"/>
  <c r="T12" i="69"/>
  <c r="Y12" i="69" s="1"/>
  <c r="L14" i="51"/>
  <c r="L10" i="51" s="1"/>
  <c r="L9" i="51" s="1"/>
  <c r="L8" i="51" s="1"/>
  <c r="L7" i="51" s="1"/>
  <c r="T53" i="69"/>
  <c r="L14" i="22"/>
  <c r="L10" i="22" s="1"/>
  <c r="L9" i="22" s="1"/>
  <c r="L8" i="22" s="1"/>
  <c r="L7" i="22" s="1"/>
  <c r="T24" i="69"/>
  <c r="Y24" i="69" s="1"/>
  <c r="L14" i="28"/>
  <c r="L10" i="28" s="1"/>
  <c r="L9" i="28" s="1"/>
  <c r="L8" i="28" s="1"/>
  <c r="L7" i="28" s="1"/>
  <c r="T30" i="69"/>
  <c r="Y30" i="69" s="1"/>
  <c r="L14" i="37"/>
  <c r="L10" i="37" s="1"/>
  <c r="L9" i="37" s="1"/>
  <c r="L8" i="37" s="1"/>
  <c r="L7" i="37" s="1"/>
  <c r="T39" i="69"/>
  <c r="Y39" i="69" s="1"/>
  <c r="L14" i="23"/>
  <c r="L10" i="23" s="1"/>
  <c r="L9" i="23" s="1"/>
  <c r="L8" i="23" s="1"/>
  <c r="L7" i="23" s="1"/>
  <c r="T25" i="69"/>
  <c r="Y25" i="69" s="1"/>
  <c r="L14" i="13"/>
  <c r="L10" i="13" s="1"/>
  <c r="L9" i="13" s="1"/>
  <c r="L8" i="13" s="1"/>
  <c r="L7" i="13" s="1"/>
  <c r="T15" i="69"/>
  <c r="Y15" i="69" s="1"/>
  <c r="L14" i="59"/>
  <c r="L10" i="59" s="1"/>
  <c r="L9" i="59" s="1"/>
  <c r="L8" i="59" s="1"/>
  <c r="L7" i="59" s="1"/>
  <c r="T61" i="69"/>
  <c r="Y61" i="69" s="1"/>
  <c r="L14" i="47"/>
  <c r="L10" i="47" s="1"/>
  <c r="L9" i="47" s="1"/>
  <c r="L8" i="47" s="1"/>
  <c r="L7" i="47" s="1"/>
  <c r="T49" i="69"/>
  <c r="Y49" i="69" s="1"/>
  <c r="L14" i="8"/>
  <c r="L10" i="8" s="1"/>
  <c r="L9" i="8" s="1"/>
  <c r="L8" i="8" s="1"/>
  <c r="L7" i="8" s="1"/>
  <c r="T10" i="69"/>
  <c r="Y10" i="69" s="1"/>
  <c r="AA55" i="69"/>
  <c r="AB55" i="69"/>
  <c r="Y26" i="69"/>
  <c r="L14" i="11"/>
  <c r="L10" i="11" s="1"/>
  <c r="L9" i="11" s="1"/>
  <c r="L8" i="11" s="1"/>
  <c r="L7" i="11" s="1"/>
  <c r="T13" i="69"/>
  <c r="Y13" i="69" s="1"/>
  <c r="L14" i="58"/>
  <c r="L10" i="58" s="1"/>
  <c r="L9" i="58" s="1"/>
  <c r="L8" i="58" s="1"/>
  <c r="L7" i="58" s="1"/>
  <c r="T60" i="69"/>
  <c r="Y60" i="69" s="1"/>
  <c r="L14" i="33"/>
  <c r="L10" i="33" s="1"/>
  <c r="L9" i="33" s="1"/>
  <c r="L8" i="33" s="1"/>
  <c r="L7" i="33" s="1"/>
  <c r="T35" i="69"/>
  <c r="AA22" i="69"/>
  <c r="AB22" i="69"/>
  <c r="AB21" i="69"/>
  <c r="AA21" i="69"/>
  <c r="L14" i="54"/>
  <c r="L10" i="54" s="1"/>
  <c r="L9" i="54" s="1"/>
  <c r="L8" i="54" s="1"/>
  <c r="L7" i="54" s="1"/>
  <c r="T56" i="69"/>
  <c r="L14" i="15"/>
  <c r="L10" i="15" s="1"/>
  <c r="L9" i="15" s="1"/>
  <c r="L8" i="15" s="1"/>
  <c r="L7" i="15" s="1"/>
  <c r="T17" i="69"/>
  <c r="Y17" i="69" s="1"/>
  <c r="L14" i="62"/>
  <c r="L10" i="62" s="1"/>
  <c r="L9" i="62" s="1"/>
  <c r="L8" i="62" s="1"/>
  <c r="L7" i="62" s="1"/>
  <c r="T64" i="69"/>
  <c r="Y64" i="69" s="1"/>
  <c r="L14" i="31"/>
  <c r="L10" i="31" s="1"/>
  <c r="L9" i="31" s="1"/>
  <c r="L8" i="31" s="1"/>
  <c r="L7" i="31" s="1"/>
  <c r="T33" i="69"/>
  <c r="Y33" i="69" s="1"/>
  <c r="L14" i="36"/>
  <c r="L10" i="36" s="1"/>
  <c r="L9" i="36" s="1"/>
  <c r="L8" i="36" s="1"/>
  <c r="L7" i="36" s="1"/>
  <c r="T38" i="69"/>
  <c r="L14" i="14"/>
  <c r="L10" i="14" s="1"/>
  <c r="L9" i="14" s="1"/>
  <c r="L8" i="14" s="1"/>
  <c r="L7" i="14" s="1"/>
  <c r="T16" i="69"/>
  <c r="Y16" i="69" s="1"/>
  <c r="L14" i="63"/>
  <c r="L10" i="63" s="1"/>
  <c r="L9" i="63" s="1"/>
  <c r="L8" i="63" s="1"/>
  <c r="L7" i="63" s="1"/>
  <c r="T65" i="69"/>
  <c r="L14" i="25"/>
  <c r="L10" i="25" s="1"/>
  <c r="L9" i="25" s="1"/>
  <c r="L8" i="25" s="1"/>
  <c r="L7" i="25" s="1"/>
  <c r="T27" i="69"/>
  <c r="Y27" i="69" s="1"/>
  <c r="L14" i="18"/>
  <c r="L10" i="18" s="1"/>
  <c r="L9" i="18" s="1"/>
  <c r="L8" i="18" s="1"/>
  <c r="L7" i="18" s="1"/>
  <c r="T20" i="69"/>
  <c r="L14" i="16"/>
  <c r="L10" i="16" s="1"/>
  <c r="L9" i="16" s="1"/>
  <c r="L8" i="16" s="1"/>
  <c r="L7" i="16" s="1"/>
  <c r="T18" i="69"/>
  <c r="Y18" i="69" s="1"/>
  <c r="L14" i="56"/>
  <c r="L10" i="56" s="1"/>
  <c r="L9" i="56" s="1"/>
  <c r="L8" i="56" s="1"/>
  <c r="L7" i="56" s="1"/>
  <c r="T58" i="69"/>
  <c r="Y58" i="69" s="1"/>
  <c r="Y55" i="69"/>
  <c r="Y35" i="69"/>
  <c r="L14" i="29"/>
  <c r="L10" i="29" s="1"/>
  <c r="L9" i="29" s="1"/>
  <c r="L8" i="29" s="1"/>
  <c r="L7" i="29" s="1"/>
  <c r="T31" i="69"/>
  <c r="Y22" i="69"/>
  <c r="Y21" i="69"/>
  <c r="L14" i="65"/>
  <c r="L10" i="65" s="1"/>
  <c r="L9" i="65" s="1"/>
  <c r="L8" i="65" s="1"/>
  <c r="L7" i="65" s="1"/>
  <c r="T67" i="69"/>
  <c r="L14" i="26"/>
  <c r="L10" i="26" s="1"/>
  <c r="L9" i="26" s="1"/>
  <c r="L8" i="26" s="1"/>
  <c r="L7" i="26" s="1"/>
  <c r="T28" i="69"/>
  <c r="Y28" i="69" s="1"/>
  <c r="L14" i="41"/>
  <c r="L10" i="41" s="1"/>
  <c r="L9" i="41" s="1"/>
  <c r="L8" i="41" s="1"/>
  <c r="L7" i="41" s="1"/>
  <c r="T43" i="69"/>
  <c r="Y43" i="69" s="1"/>
  <c r="L14" i="57"/>
  <c r="L10" i="57" s="1"/>
  <c r="L9" i="57" s="1"/>
  <c r="L8" i="57" s="1"/>
  <c r="L7" i="57" s="1"/>
  <c r="T59" i="69"/>
  <c r="Y59" i="69" s="1"/>
  <c r="L14" i="38"/>
  <c r="L10" i="38" s="1"/>
  <c r="L9" i="38" s="1"/>
  <c r="L8" i="38" s="1"/>
  <c r="L7" i="38" s="1"/>
  <c r="T40" i="69"/>
  <c r="AA54" i="69"/>
  <c r="AB54" i="69"/>
  <c r="L14" i="64"/>
  <c r="L10" i="64" s="1"/>
  <c r="L9" i="64" s="1"/>
  <c r="L8" i="64" s="1"/>
  <c r="L7" i="64" s="1"/>
  <c r="T66" i="69"/>
  <c r="L14" i="21"/>
  <c r="L10" i="21" s="1"/>
  <c r="L9" i="21" s="1"/>
  <c r="L8" i="21" s="1"/>
  <c r="L7" i="21" s="1"/>
  <c r="T23" i="69"/>
  <c r="L14" i="50"/>
  <c r="L10" i="50" s="1"/>
  <c r="L9" i="50" s="1"/>
  <c r="L8" i="50" s="1"/>
  <c r="L7" i="50" s="1"/>
  <c r="T52" i="69"/>
  <c r="Y52" i="69" s="1"/>
  <c r="L14" i="12"/>
  <c r="L10" i="12" s="1"/>
  <c r="L9" i="12" s="1"/>
  <c r="L8" i="12" s="1"/>
  <c r="L7" i="12" s="1"/>
  <c r="T14" i="69"/>
  <c r="L14" i="34"/>
  <c r="L10" i="34" s="1"/>
  <c r="L9" i="34" s="1"/>
  <c r="L8" i="34" s="1"/>
  <c r="L7" i="34" s="1"/>
  <c r="T36" i="69"/>
  <c r="L14" i="35"/>
  <c r="L10" i="35" s="1"/>
  <c r="L9" i="35" s="1"/>
  <c r="L8" i="35" s="1"/>
  <c r="L7" i="35" s="1"/>
  <c r="T37" i="69"/>
  <c r="L14" i="7"/>
  <c r="L10" i="7" s="1"/>
  <c r="T9" i="69"/>
  <c r="L14" i="40"/>
  <c r="L10" i="40" s="1"/>
  <c r="L9" i="40" s="1"/>
  <c r="L8" i="40" s="1"/>
  <c r="L7" i="40" s="1"/>
  <c r="T42" i="69"/>
  <c r="L14" i="49"/>
  <c r="L10" i="49" s="1"/>
  <c r="L9" i="49" s="1"/>
  <c r="L8" i="49" s="1"/>
  <c r="L7" i="49" s="1"/>
  <c r="T51" i="69"/>
  <c r="Z55" i="69"/>
  <c r="Z54" i="69"/>
  <c r="Z21" i="69"/>
  <c r="L14" i="52"/>
  <c r="L10" i="52" s="1"/>
  <c r="L9" i="52" s="1"/>
  <c r="L8" i="52" s="1"/>
  <c r="L7" i="52" s="1"/>
  <c r="L14" i="20"/>
  <c r="L10" i="20" s="1"/>
  <c r="L9" i="20" s="1"/>
  <c r="L8" i="20" s="1"/>
  <c r="L7" i="20" s="1"/>
  <c r="L14" i="19"/>
  <c r="L10" i="19" s="1"/>
  <c r="L9" i="19" s="1"/>
  <c r="L8" i="19" s="1"/>
  <c r="L7" i="19" s="1"/>
  <c r="S26" i="1" l="1"/>
  <c r="L9" i="7"/>
  <c r="L8" i="7" s="1"/>
  <c r="L7" i="7" s="1"/>
  <c r="S9" i="1" s="1"/>
  <c r="T8" i="69"/>
  <c r="U8" i="69"/>
  <c r="X8" i="69" s="1"/>
  <c r="L9" i="5"/>
  <c r="L8" i="5" s="1"/>
  <c r="L7" i="5" s="1"/>
  <c r="L7" i="53"/>
  <c r="S55" i="69" s="1"/>
  <c r="AC26" i="69"/>
  <c r="AC22" i="69"/>
  <c r="AC55" i="69"/>
  <c r="S10" i="1"/>
  <c r="S10" i="69"/>
  <c r="AC54" i="69"/>
  <c r="AB42" i="69"/>
  <c r="AA42" i="69"/>
  <c r="Z42" i="69"/>
  <c r="AA37" i="69"/>
  <c r="AB37" i="69"/>
  <c r="Z37" i="69"/>
  <c r="AA14" i="69"/>
  <c r="AB14" i="69"/>
  <c r="Z14" i="69"/>
  <c r="AA23" i="69"/>
  <c r="AB23" i="69"/>
  <c r="Z23" i="69"/>
  <c r="S21" i="1"/>
  <c r="S21" i="69"/>
  <c r="S42" i="1"/>
  <c r="S42" i="69"/>
  <c r="S37" i="1"/>
  <c r="S37" i="69"/>
  <c r="S14" i="1"/>
  <c r="S14" i="69"/>
  <c r="S23" i="1"/>
  <c r="S23" i="69"/>
  <c r="S59" i="1"/>
  <c r="S59" i="69"/>
  <c r="S28" i="1"/>
  <c r="S28" i="69"/>
  <c r="AA31" i="69"/>
  <c r="AB31" i="69"/>
  <c r="Z31" i="69"/>
  <c r="S18" i="1"/>
  <c r="S18" i="69"/>
  <c r="S27" i="1"/>
  <c r="S27" i="69"/>
  <c r="S16" i="1"/>
  <c r="S16" i="69"/>
  <c r="S33" i="1"/>
  <c r="S33" i="69"/>
  <c r="S17" i="1"/>
  <c r="S17" i="69"/>
  <c r="S35" i="1"/>
  <c r="S35" i="69"/>
  <c r="S49" i="1"/>
  <c r="S49" i="69"/>
  <c r="S15" i="1"/>
  <c r="S15" i="69"/>
  <c r="S39" i="1"/>
  <c r="S39" i="69"/>
  <c r="S24" i="1"/>
  <c r="S24" i="69"/>
  <c r="S12" i="1"/>
  <c r="S12" i="69"/>
  <c r="S45" i="1"/>
  <c r="S45" i="69"/>
  <c r="Y23" i="69"/>
  <c r="S11" i="1"/>
  <c r="S11" i="69"/>
  <c r="S41" i="1"/>
  <c r="S41" i="69"/>
  <c r="S44" i="1"/>
  <c r="S44" i="69"/>
  <c r="S47" i="1"/>
  <c r="S47" i="69"/>
  <c r="S32" i="1"/>
  <c r="S32" i="69"/>
  <c r="S50" i="1"/>
  <c r="S50" i="69"/>
  <c r="S57" i="1"/>
  <c r="S57" i="69"/>
  <c r="S22" i="1"/>
  <c r="S22" i="69"/>
  <c r="AC21" i="69"/>
  <c r="AA51" i="69"/>
  <c r="AB51" i="69"/>
  <c r="Z51" i="69"/>
  <c r="AB9" i="69"/>
  <c r="AA9" i="69"/>
  <c r="Z9" i="69"/>
  <c r="AA36" i="69"/>
  <c r="AB36" i="69"/>
  <c r="Z36" i="69"/>
  <c r="AB52" i="69"/>
  <c r="AA52" i="69"/>
  <c r="Z52" i="69"/>
  <c r="AB66" i="69"/>
  <c r="AA66" i="69"/>
  <c r="Z66" i="69"/>
  <c r="AB40" i="69"/>
  <c r="AA40" i="69"/>
  <c r="Z40" i="69"/>
  <c r="AB43" i="69"/>
  <c r="AA43" i="69"/>
  <c r="Z43" i="69"/>
  <c r="AA67" i="69"/>
  <c r="AB67" i="69"/>
  <c r="Z67" i="69"/>
  <c r="Y14" i="69"/>
  <c r="S31" i="1"/>
  <c r="S31" i="69"/>
  <c r="AB58" i="69"/>
  <c r="AA58" i="69"/>
  <c r="Z58" i="69"/>
  <c r="AB20" i="69"/>
  <c r="AA20" i="69"/>
  <c r="Z20" i="69"/>
  <c r="AB65" i="69"/>
  <c r="AA65" i="69"/>
  <c r="Z65" i="69"/>
  <c r="AB38" i="69"/>
  <c r="AA38" i="69"/>
  <c r="Z38" i="69"/>
  <c r="AA64" i="69"/>
  <c r="AB64" i="69"/>
  <c r="Z64" i="69"/>
  <c r="AA56" i="69"/>
  <c r="AB56" i="69"/>
  <c r="Z56" i="69"/>
  <c r="AA60" i="69"/>
  <c r="AB60" i="69"/>
  <c r="Z60" i="69"/>
  <c r="Y38" i="69"/>
  <c r="Y51" i="69"/>
  <c r="AB61" i="69"/>
  <c r="AA61" i="69"/>
  <c r="Z61" i="69"/>
  <c r="AB25" i="69"/>
  <c r="AA25" i="69"/>
  <c r="Z25" i="69"/>
  <c r="AB30" i="69"/>
  <c r="AA30" i="69"/>
  <c r="Z30" i="69"/>
  <c r="AB53" i="69"/>
  <c r="AA53" i="69"/>
  <c r="Z53" i="69"/>
  <c r="AB29" i="69"/>
  <c r="AA29" i="69"/>
  <c r="Z29" i="69"/>
  <c r="Y56" i="69"/>
  <c r="Y37" i="69"/>
  <c r="AB62" i="69"/>
  <c r="AA62" i="69"/>
  <c r="Z62" i="69"/>
  <c r="AA19" i="69"/>
  <c r="AB19" i="69"/>
  <c r="Z19" i="69"/>
  <c r="AA63" i="69"/>
  <c r="AB63" i="69"/>
  <c r="Z63" i="69"/>
  <c r="AB48" i="69"/>
  <c r="AA48" i="69"/>
  <c r="Z48" i="69"/>
  <c r="AB46" i="69"/>
  <c r="AA46" i="69"/>
  <c r="Z46" i="69"/>
  <c r="AB34" i="69"/>
  <c r="AA34" i="69"/>
  <c r="Z34" i="69"/>
  <c r="S54" i="1"/>
  <c r="S54" i="69"/>
  <c r="Y67" i="69"/>
  <c r="S51" i="1"/>
  <c r="S51" i="69"/>
  <c r="S9" i="69"/>
  <c r="S36" i="1"/>
  <c r="S36" i="69"/>
  <c r="S52" i="1"/>
  <c r="S52" i="69"/>
  <c r="S66" i="1"/>
  <c r="S66" i="69"/>
  <c r="S40" i="1"/>
  <c r="S40" i="69"/>
  <c r="S43" i="1"/>
  <c r="S43" i="69"/>
  <c r="S67" i="1"/>
  <c r="S67" i="69"/>
  <c r="Y9" i="69"/>
  <c r="S58" i="1"/>
  <c r="S58" i="69"/>
  <c r="S20" i="1"/>
  <c r="S20" i="69"/>
  <c r="S65" i="1"/>
  <c r="S65" i="69"/>
  <c r="S38" i="1"/>
  <c r="S38" i="69"/>
  <c r="S64" i="1"/>
  <c r="S64" i="69"/>
  <c r="S56" i="1"/>
  <c r="S56" i="69"/>
  <c r="S60" i="1"/>
  <c r="S60" i="69"/>
  <c r="AB13" i="69"/>
  <c r="AA13" i="69"/>
  <c r="Z13" i="69"/>
  <c r="Y46" i="69"/>
  <c r="Y36" i="69"/>
  <c r="S61" i="1"/>
  <c r="S61" i="69"/>
  <c r="S25" i="1"/>
  <c r="S25" i="69"/>
  <c r="S30" i="1"/>
  <c r="S30" i="69"/>
  <c r="S53" i="1"/>
  <c r="S53" i="69"/>
  <c r="S29" i="1"/>
  <c r="S29" i="69"/>
  <c r="Y20" i="69"/>
  <c r="Y66" i="69"/>
  <c r="S62" i="1"/>
  <c r="S62" i="69"/>
  <c r="S19" i="1"/>
  <c r="S19" i="69"/>
  <c r="S63" i="1"/>
  <c r="S63" i="69"/>
  <c r="S48" i="1"/>
  <c r="S48" i="69"/>
  <c r="S46" i="1"/>
  <c r="S46" i="69"/>
  <c r="S34" i="1"/>
  <c r="S34" i="69"/>
  <c r="AB59" i="69"/>
  <c r="AA59" i="69"/>
  <c r="Z59" i="69"/>
  <c r="AA28" i="69"/>
  <c r="AB28" i="69"/>
  <c r="Z28" i="69"/>
  <c r="Y40" i="69"/>
  <c r="Y65" i="69"/>
  <c r="AB18" i="69"/>
  <c r="AA18" i="69"/>
  <c r="Z18" i="69"/>
  <c r="AA27" i="69"/>
  <c r="AB27" i="69"/>
  <c r="Z27" i="69"/>
  <c r="AB16" i="69"/>
  <c r="AA16" i="69"/>
  <c r="Z16" i="69"/>
  <c r="AB33" i="69"/>
  <c r="AA33" i="69"/>
  <c r="Z33" i="69"/>
  <c r="AB17" i="69"/>
  <c r="AA17" i="69"/>
  <c r="Z17" i="69"/>
  <c r="AA35" i="69"/>
  <c r="AB35" i="69"/>
  <c r="Z35" i="69"/>
  <c r="Y42" i="69"/>
  <c r="S13" i="1"/>
  <c r="S13" i="69"/>
  <c r="AB10" i="69"/>
  <c r="AA10" i="69"/>
  <c r="Z10" i="69"/>
  <c r="AA49" i="69"/>
  <c r="AB49" i="69"/>
  <c r="Z49" i="69"/>
  <c r="AA15" i="69"/>
  <c r="AB15" i="69"/>
  <c r="Z15" i="69"/>
  <c r="AA39" i="69"/>
  <c r="AB39" i="69"/>
  <c r="Z39" i="69"/>
  <c r="AB24" i="69"/>
  <c r="AA24" i="69"/>
  <c r="Z24" i="69"/>
  <c r="AA12" i="69"/>
  <c r="AB12" i="69"/>
  <c r="Z12" i="69"/>
  <c r="AB45" i="69"/>
  <c r="AA45" i="69"/>
  <c r="Z45" i="69"/>
  <c r="Y31" i="69"/>
  <c r="Y29" i="69"/>
  <c r="Y53" i="69"/>
  <c r="AA11" i="69"/>
  <c r="AB11" i="69"/>
  <c r="Z11" i="69"/>
  <c r="AB41" i="69"/>
  <c r="AA41" i="69"/>
  <c r="Z41" i="69"/>
  <c r="AA44" i="69"/>
  <c r="AB44" i="69"/>
  <c r="Z44" i="69"/>
  <c r="AB47" i="69"/>
  <c r="AA47" i="69"/>
  <c r="Z47" i="69"/>
  <c r="AB32" i="69"/>
  <c r="AA32" i="69"/>
  <c r="Z32" i="69"/>
  <c r="AB50" i="69"/>
  <c r="AA50" i="69"/>
  <c r="Z50" i="69"/>
  <c r="AB57" i="69"/>
  <c r="AA57" i="69"/>
  <c r="Z57" i="69"/>
  <c r="Z8" i="69" l="1"/>
  <c r="AA8" i="69"/>
  <c r="Y8" i="69"/>
  <c r="AB8" i="69"/>
  <c r="S8" i="1"/>
  <c r="S8" i="69"/>
  <c r="S55" i="1"/>
  <c r="AC50" i="69"/>
  <c r="AC41" i="69"/>
  <c r="AC12" i="69"/>
  <c r="AC49" i="69"/>
  <c r="AC17" i="69"/>
  <c r="AC18" i="69"/>
  <c r="AC59" i="69"/>
  <c r="AC48" i="69"/>
  <c r="AC25" i="69"/>
  <c r="AC38" i="69"/>
  <c r="AC66" i="69"/>
  <c r="AC51" i="69"/>
  <c r="AC23" i="69"/>
  <c r="AC57" i="69"/>
  <c r="AC44" i="69"/>
  <c r="AC45" i="69"/>
  <c r="AC15" i="69"/>
  <c r="AC35" i="69"/>
  <c r="AC27" i="69"/>
  <c r="AC28" i="69"/>
  <c r="AC13" i="69"/>
  <c r="AC46" i="69"/>
  <c r="AC62" i="69"/>
  <c r="AC30" i="69"/>
  <c r="AC64" i="69"/>
  <c r="AC58" i="69"/>
  <c r="AC40" i="69"/>
  <c r="AC9" i="69"/>
  <c r="AC31" i="69"/>
  <c r="AC42" i="69"/>
  <c r="AC47" i="69"/>
  <c r="AC16" i="69"/>
  <c r="AC34" i="69"/>
  <c r="AC19" i="69"/>
  <c r="AC53" i="69"/>
  <c r="AC56" i="69"/>
  <c r="AC20" i="69"/>
  <c r="AC43" i="69"/>
  <c r="AC36" i="69"/>
  <c r="AC37" i="69"/>
  <c r="AC32" i="69"/>
  <c r="AC11" i="69"/>
  <c r="AC24" i="69"/>
  <c r="AC39" i="69"/>
  <c r="AC10" i="69"/>
  <c r="AC33" i="69"/>
  <c r="AC63" i="69"/>
  <c r="AC29" i="69"/>
  <c r="AC61" i="69"/>
  <c r="AC60" i="69"/>
  <c r="AC65" i="69"/>
  <c r="AC67" i="69"/>
  <c r="AC52" i="69"/>
  <c r="AC14" i="69"/>
  <c r="AC8" i="69" l="1"/>
</calcChain>
</file>

<file path=xl/sharedStrings.xml><?xml version="1.0" encoding="utf-8"?>
<sst xmlns="http://schemas.openxmlformats.org/spreadsheetml/2006/main" count="2413" uniqueCount="337">
  <si>
    <t>A09.05.021</t>
  </si>
  <si>
    <t>Исследование уровня общего билирубина в крови</t>
  </si>
  <si>
    <t>A09.05.022.001</t>
  </si>
  <si>
    <t>Исследование уровня билирубина связанного (конъюгированного) в крови</t>
  </si>
  <si>
    <t>A09.05.010</t>
  </si>
  <si>
    <t>Исследование уровня общего белка в крови</t>
  </si>
  <si>
    <t>A09.05.023</t>
  </si>
  <si>
    <t>Исследование уровня глюкозы в крови</t>
  </si>
  <si>
    <t>A09.05.020</t>
  </si>
  <si>
    <t>Исследование уровня креатинина в крови</t>
  </si>
  <si>
    <t>A09.05.017</t>
  </si>
  <si>
    <t>Исследование уровня мочевины в крови</t>
  </si>
  <si>
    <t>A09.05.011</t>
  </si>
  <si>
    <t>Исследование уровня альбумина в крови</t>
  </si>
  <si>
    <t>A09.05.026</t>
  </si>
  <si>
    <t>Исследование уровня холестерина в крови</t>
  </si>
  <si>
    <t>A09.05.025</t>
  </si>
  <si>
    <t>Исследование уровня триглицеридов в крови</t>
  </si>
  <si>
    <t>A09.05.028</t>
  </si>
  <si>
    <t>Исследование уровня холестерина липопротеинов низкой плотности</t>
  </si>
  <si>
    <t>A09.05.004</t>
  </si>
  <si>
    <t>Исследование уровня холестерина липопротеинов высокой плотности в крови</t>
  </si>
  <si>
    <t>A09.05.018</t>
  </si>
  <si>
    <t>Исследование уровня мочевой кислоты в крови</t>
  </si>
  <si>
    <t>A09.05.007</t>
  </si>
  <si>
    <t>Исследование уровня железа сыворотки крови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</si>
  <si>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</si>
  <si>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</si>
  <si>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</si>
  <si>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</si>
  <si>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A09.05.032</t>
  </si>
  <si>
    <t>Исследование уровня общего кальция в крови</t>
  </si>
  <si>
    <t>A09.05.086</t>
  </si>
  <si>
    <t>Исследование уровня лития в крови</t>
  </si>
  <si>
    <t>A09.05.044</t>
  </si>
  <si>
    <t>Определение активности гамма-глютамилтрансферазы в крови</t>
  </si>
  <si>
    <t>A09.05.041</t>
  </si>
  <si>
    <t>A09.05.042</t>
  </si>
  <si>
    <t>Определение активности аланинаминотрансферазы в крови</t>
  </si>
  <si>
    <t>A09.05.045</t>
  </si>
  <si>
    <t>Определение активности амилазы в крови</t>
  </si>
  <si>
    <t>A09.05.046</t>
  </si>
  <si>
    <t>Определение активности щелочной фосфатазы в крови</t>
  </si>
  <si>
    <t>A09.05.180</t>
  </si>
  <si>
    <t>Определение активности панкреатической амилазы в крови</t>
  </si>
  <si>
    <t>A09.05.039</t>
  </si>
  <si>
    <t>Определение активности лактатдегидрогеназы в крови</t>
  </si>
  <si>
    <t>A09.05.009</t>
  </si>
  <si>
    <t>Исследование уровня C-реактивного белка в сыворотке крови</t>
  </si>
  <si>
    <t>A09.05.050</t>
  </si>
  <si>
    <t>Исследование уровня фибриногена в крови</t>
  </si>
  <si>
    <t>A09.19.001.001</t>
  </si>
  <si>
    <t>Экспресс-исследование кала на скрытую кровь иммунохроматографическим методом</t>
  </si>
  <si>
    <t>A09.28.003</t>
  </si>
  <si>
    <t>Определение белка в моче</t>
  </si>
  <si>
    <t>A09.28.011</t>
  </si>
  <si>
    <t>Исследование уровня глюкозы в моче</t>
  </si>
  <si>
    <t>A09.28.027</t>
  </si>
  <si>
    <t>Определение активности альфа-амилазы в моче</t>
  </si>
  <si>
    <t>A12.05.001</t>
  </si>
  <si>
    <t>Исследование скорости оседания эритроцитов</t>
  </si>
  <si>
    <t>A12.05.005</t>
  </si>
  <si>
    <t>Определение основных групп по системе AB0</t>
  </si>
  <si>
    <t>A12.05.006</t>
  </si>
  <si>
    <t>Определение антигена D системы Резус (резус-фактор)</t>
  </si>
  <si>
    <t>A12.05.027</t>
  </si>
  <si>
    <t>Определение протромбинового (тромбопластинового) времени в крови или в плазме</t>
  </si>
  <si>
    <t>A12.05.028</t>
  </si>
  <si>
    <t>Определение тромбинового времени в крови</t>
  </si>
  <si>
    <t>A12.05.039</t>
  </si>
  <si>
    <t>Активированное частичное тромбопластиновое время</t>
  </si>
  <si>
    <t>A12.05.121</t>
  </si>
  <si>
    <t>Дифференцированный подсчет лейкоцитов (лейкоцитарная формула)</t>
  </si>
  <si>
    <t>A12.05.123</t>
  </si>
  <si>
    <t>Исследование уровня ретикулоцитов в крови</t>
  </si>
  <si>
    <t>A12.06.015</t>
  </si>
  <si>
    <t>Определение антистрептолизина-O в сыворотке крови</t>
  </si>
  <si>
    <t>A12.06.019</t>
  </si>
  <si>
    <t>Определение содержания ревматоидного фактора в крови</t>
  </si>
  <si>
    <t>A26.05.009</t>
  </si>
  <si>
    <t>Микроскопическое исследование "толстой капли" и "тонкого" мазка крови на малярийные плазмодии</t>
  </si>
  <si>
    <t>A26.05.001</t>
  </si>
  <si>
    <t>Микробиологическое (культуральное) исследование крови на стерильность</t>
  </si>
  <si>
    <t>A26.05.016.001</t>
  </si>
  <si>
    <t>Исследование микробиоценоза кишечника (дисбактериоз) культуральными методами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</si>
  <si>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</si>
  <si>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</si>
  <si>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</si>
  <si>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</si>
  <si>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</si>
  <si>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</si>
  <si>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A26.19.001</t>
  </si>
  <si>
    <t>Микробиологическое (культуральное) исследование фекалий/ректального мазка на возбудителя дизентерии (Shigella spp.)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</si>
  <si>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</si>
  <si>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</si>
  <si>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A26.19.078</t>
  </si>
  <si>
    <t>Микробиологическое (культуральное) исследование фекалий/ректального мазка на диарогенные эшерихии (EHEC, EPEC, ETEC, EAgEC, EIEC)</t>
  </si>
  <si>
    <t>A26.19.010</t>
  </si>
  <si>
    <t>Микроскопическое исследование кала на яйца и личинки гельминтов</t>
  </si>
  <si>
    <t>A26.19.011</t>
  </si>
  <si>
    <t>Микроскопическое исследование кала на простейшие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</si>
  <si>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</si>
  <si>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</si>
  <si>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B03.016.014</t>
  </si>
  <si>
    <t>Исследование мочи методом Нечипоренко</t>
  </si>
  <si>
    <t>B03.016.015</t>
  </si>
  <si>
    <t>Исследование мочи методом Зимницкого</t>
  </si>
  <si>
    <t>B03.016.010</t>
  </si>
  <si>
    <t>Копрологическое исследование</t>
  </si>
  <si>
    <t>B03.016.012</t>
  </si>
  <si>
    <t>Общий (клинический) анализ плевральной жидкости</t>
  </si>
  <si>
    <t>B03.016.013</t>
  </si>
  <si>
    <t>Общий (клинический) анализ спинномозговой жидкости</t>
  </si>
  <si>
    <t>B03.016.003</t>
  </si>
  <si>
    <t>Общий (клинический) анализ крови развернутый</t>
  </si>
  <si>
    <t>B03.016.006</t>
  </si>
  <si>
    <t>Общий (клинический) анализ мочи</t>
  </si>
  <si>
    <t>61-62</t>
  </si>
  <si>
    <t>Оклады</t>
  </si>
  <si>
    <t>Годовой баланс рабочего времени</t>
  </si>
  <si>
    <t>врача:</t>
  </si>
  <si>
    <t>вредн</t>
  </si>
  <si>
    <t>стаж</t>
  </si>
  <si>
    <t>категория</t>
  </si>
  <si>
    <t>сельские</t>
  </si>
  <si>
    <t>Итого</t>
  </si>
  <si>
    <t>248 (р.д.)-24 (р.д. отп.)*7,2*60=</t>
  </si>
  <si>
    <t>среднее значение</t>
  </si>
  <si>
    <t>Мягкий инвентарь</t>
  </si>
  <si>
    <t>медсестры</t>
  </si>
  <si>
    <t>наименование</t>
  </si>
  <si>
    <t>кол-во</t>
  </si>
  <si>
    <t>цена</t>
  </si>
  <si>
    <t>стоимость</t>
  </si>
  <si>
    <t xml:space="preserve">халат </t>
  </si>
  <si>
    <t>мешок для хранения белья</t>
  </si>
  <si>
    <t>полотенце</t>
  </si>
  <si>
    <t>итого</t>
  </si>
  <si>
    <t>Норма рабочего времени</t>
  </si>
  <si>
    <t>Медикаменты</t>
  </si>
  <si>
    <t>наименование медикаментов</t>
  </si>
  <si>
    <t>шприцы</t>
  </si>
  <si>
    <t>перчатки медицинские</t>
  </si>
  <si>
    <t>пробирка для анализа</t>
  </si>
  <si>
    <t>спиртовые салфетки</t>
  </si>
  <si>
    <t>дез.средство</t>
  </si>
  <si>
    <t>Количество посещений за предыдущий год</t>
  </si>
  <si>
    <t>медицинский инструментарий</t>
  </si>
  <si>
    <t>пинцет</t>
  </si>
  <si>
    <t>корцанг</t>
  </si>
  <si>
    <t>скальпель</t>
  </si>
  <si>
    <t>ножницы</t>
  </si>
  <si>
    <t>мотки</t>
  </si>
  <si>
    <t xml:space="preserve">  </t>
  </si>
  <si>
    <t>иглодержатель</t>
  </si>
  <si>
    <t>зонд</t>
  </si>
  <si>
    <t>зажимы</t>
  </si>
  <si>
    <t>иглы</t>
  </si>
  <si>
    <t>№ п/п</t>
  </si>
  <si>
    <t>Код номенклатуры</t>
  </si>
  <si>
    <t>Наименование</t>
  </si>
  <si>
    <t xml:space="preserve">Участник </t>
  </si>
  <si>
    <t>Время</t>
  </si>
  <si>
    <t>Оклад с надбавкой (вредность, сельские, стаж, категория)</t>
  </si>
  <si>
    <t>Средняя стоимость часа</t>
  </si>
  <si>
    <t>Стоимость</t>
  </si>
  <si>
    <t>врачи</t>
  </si>
  <si>
    <t>средний персонал</t>
  </si>
  <si>
    <t>Прочий персонал</t>
  </si>
  <si>
    <t xml:space="preserve">работники с высшим немедицинским образованием, оказывающим медицинские услуги </t>
  </si>
  <si>
    <t xml:space="preserve">по заместителю и заведующему, старшей м/с-действующий; по врачам, медсестрам - средний </t>
  </si>
  <si>
    <t>Рентабельность</t>
  </si>
  <si>
    <t>Себестоимость</t>
  </si>
  <si>
    <t>Накладные расходы 169%</t>
  </si>
  <si>
    <t>реактивы</t>
  </si>
  <si>
    <t>Медицинские расходники</t>
  </si>
  <si>
    <t>Начисления на заработную плату</t>
  </si>
  <si>
    <t>Итого по заработной плате</t>
  </si>
  <si>
    <t>Расчет зарплаты</t>
  </si>
  <si>
    <t>врач</t>
  </si>
  <si>
    <t>процедурная медсестра</t>
  </si>
  <si>
    <t>медсестра</t>
  </si>
  <si>
    <t>Заместитель главного врача по ФР                                                        Л.А.Касьянова</t>
  </si>
  <si>
    <t>Согласовано:</t>
  </si>
  <si>
    <t>средний</t>
  </si>
  <si>
    <t>врачебный</t>
  </si>
  <si>
    <t>процедурная, забор анализа</t>
  </si>
  <si>
    <t>процедурная</t>
  </si>
  <si>
    <t>номер по списку лаборатории</t>
  </si>
  <si>
    <t>Nп/п</t>
  </si>
  <si>
    <t>Код по номенклатуре</t>
  </si>
  <si>
    <t>Наименование услуги</t>
  </si>
  <si>
    <t xml:space="preserve"> </t>
  </si>
  <si>
    <t>прочий персонал, учавствующий в оказании медуслуги (водитель время ожидания)50%</t>
  </si>
  <si>
    <t>Определение активности аспартатаминотрансферазы в крови</t>
  </si>
  <si>
    <t>A12.20.001</t>
  </si>
  <si>
    <t>Микроскопическое исследование влагалищных мазков</t>
  </si>
  <si>
    <t>билирубин общий (шт)-1150 иссл</t>
  </si>
  <si>
    <t>Билирубин прямой (набор) - 880 иссл</t>
  </si>
  <si>
    <t>Общий белок ТОТАЛ ПРОТЕИН (набор) - 1830 иссл</t>
  </si>
  <si>
    <t>Глюкоза 2*500 (набор)-2970 иссл</t>
  </si>
  <si>
    <t>Креатинин R1 6*51,R2 3*28 (набор)-1320 иссл</t>
  </si>
  <si>
    <t>Мочевина -UREA(НАБОР) - 1320 иссл</t>
  </si>
  <si>
    <t>Холестерин 9*51 (набор) - 1980 иссл</t>
  </si>
  <si>
    <t xml:space="preserve">Триглицериды- 6*51 (6*245Т)  (набор) - 1320 иссл </t>
  </si>
  <si>
    <t xml:space="preserve">ЛПНП-Холестерин R 3*51 R3*20 (Набор) - 660 иссл </t>
  </si>
  <si>
    <t>ЛПВП-Холестерин (566 штук) (набор) - 660 иссл</t>
  </si>
  <si>
    <t>Мочевая кислота 9*51 (Набор) - 1320 иссл</t>
  </si>
  <si>
    <t>ЖЕЛЕЗО 6*20/3*11мл (Набор) - 500 иссл</t>
  </si>
  <si>
    <t>Реагентный пак для анализатора электролитов (SmartLytePlus) (Набор) - 800 иссл</t>
  </si>
  <si>
    <t>Кальций 9*51 (Набор) - 880 иссл</t>
  </si>
  <si>
    <t>ГАММА ГЛУТАМИЛТРАНСФЕРАЗА (Набор) - 380 иссл</t>
  </si>
  <si>
    <t xml:space="preserve">АСТ-AST R1 6*51. R2 6*14 (Набор) - 1320 иссл </t>
  </si>
  <si>
    <t xml:space="preserve">АЛТ, R1 6*51. R2 6*14 (Набор) - 1320 иссл </t>
  </si>
  <si>
    <t>АМИЛАЗА R1 4*16. R2 4*5 (Набор) - 270 иссл</t>
  </si>
  <si>
    <t xml:space="preserve">Щелочная фосфатаза (Набор) - 1320 иссл </t>
  </si>
  <si>
    <t>Амилаза панкреатическая R1 4*16 (Набор) - 270 иссл</t>
  </si>
  <si>
    <t>ЛДГ ПИРУВАТ-ЛАКТАТ (Набор) - 500 иссл (зависит от набора)</t>
  </si>
  <si>
    <t>Скрытая кровь в кале ИВДнабор (набор) - 1 иссл</t>
  </si>
  <si>
    <t>Двухфазная система для выращ. аэробов 10фл-60мл (упаковка) - 10 иссл</t>
  </si>
  <si>
    <t>Наконечник к дозатору .Длина 51 мм.Обьем 5мкл-300мкл - 1шт на 1 иссл</t>
  </si>
  <si>
    <t>Тест-полоски индикаторные д/полуколич.опред глюкозы.кетоновых тел.крови в моче (шт) - 8шт для 1 иссл</t>
  </si>
  <si>
    <t>Альбумин  9*51 (набор)-1100 иссл</t>
  </si>
  <si>
    <t>2) Наконечник к дозатору .Длина 51 мм.Обьем 5мкл-300мкл - 2шт на 1 иссл</t>
  </si>
  <si>
    <t>1) С-реактивный белок ИВД набор 100 штук (Набор) - 85 иссл</t>
  </si>
  <si>
    <t>1) Фибриноген ИВД. (Набор) - 270 иссл</t>
  </si>
  <si>
    <t>2) Наконечник к дозатору .Длина 51 мм.Обьем 5мкл-300мкл - 3 шт на 1 иссл</t>
  </si>
  <si>
    <t>3) кювета одноразовая с мешалкой - 1шт</t>
  </si>
  <si>
    <t>2) Окрашивание по Романовскому ИВД,набор.Кол-во выполняемых тестов:1000шт (уп.) - 1000иссл</t>
  </si>
  <si>
    <t xml:space="preserve">1) Май-Грюнвальда красящий раствор ИВД.Кол-во-1000шт (уп.) - 1000иссл </t>
  </si>
  <si>
    <t>3) Наконечник к дозатору .Длина 51 мм.Обьем 5мкл-300мкл - 1шт на 1 иссл</t>
  </si>
  <si>
    <t>2) Наконечник к дозатору"Biochit Prolline"дл71мм.Объём 1000 мкл - 1шт на 1 иссл</t>
  </si>
  <si>
    <t xml:space="preserve">1) Набор реагентов д/определения общего белка в моче(500 определений) (Набор) - 840 иссл; </t>
  </si>
  <si>
    <t xml:space="preserve">1)Глюкоза 2*500 (набор) - 2970 иссл; </t>
  </si>
  <si>
    <t xml:space="preserve">1) Натрий лимоннокислый, цитрат- 0,00002кг на 1 иссл, </t>
  </si>
  <si>
    <t xml:space="preserve">1) Анти-А групповое типирование эритроцитов ИВД - 5мл (набор) - 100иссл </t>
  </si>
  <si>
    <t>2) Анти-В групповое типирование эритроцитов ИВД (набор) - 100иссл</t>
  </si>
  <si>
    <t xml:space="preserve"> 3) Анти-АВ групповое типирование эритроцитов ИВД - 5мл (набор) - 100 иссл</t>
  </si>
  <si>
    <t>4)  Наконечник к дозатору .Длина 51 мм.Обьем 5мкл-300мкл - 1шт на 1 иссл</t>
  </si>
  <si>
    <t>1) Анти-Rh(D) групповое типирование эритроцитов ИВД - 5мл (Набор) - 100иссл</t>
  </si>
  <si>
    <t>2)  Наконечник к дозатору .Длина 51 мм.Обьем 5мкл-300мкл - 1шт на 1 иссл</t>
  </si>
  <si>
    <t>3) кювета одноразовая с мешалкой - 1шт на 1 иссл</t>
  </si>
  <si>
    <t>2)  Наконечник к дозатору .Длина 51 мм.Обьем 5мкл-300мкл - 2шт на 1 иссл,</t>
  </si>
  <si>
    <t xml:space="preserve">1) Реагент д/опред.протромбинового времени в плазме (Набор) - 420 иссл , </t>
  </si>
  <si>
    <t xml:space="preserve"> 2) Окрашивание по Романовскому ИВД,набор.Кол-во выполняемых тестов:1000шт (уп.) - 1000иссл</t>
  </si>
  <si>
    <t>1) Май-Грюнвальда красящий раствор ИВД.Кол-во-1000шт (уп.) - 1000иссл ,</t>
  </si>
  <si>
    <t>3) Пробирка микроцентрифужная 1.5 мл тип Эппендорф - 1шт на 1 иссл</t>
  </si>
  <si>
    <t>1) Раствор бриллиантового крезилового синего д/окраски ретикулоцитов в крови (набор) - 850иссл;</t>
  </si>
  <si>
    <t xml:space="preserve"> 2) Наконечник к дозатору .Длина 51 мм.Обьем 5мкл-300мкл - 2шт на 1 иссл</t>
  </si>
  <si>
    <t xml:space="preserve">1) Набор реагентов для качественного и полукачественного опред. содерж. ревматоидного фактора  (Набор) - 85 иссл;    </t>
  </si>
  <si>
    <t xml:space="preserve"> 2) Окрашивание по Романовскому ИВД,набор.Кол-во выполняемых тестов:1000шт (уп.) - 1000иссл </t>
  </si>
  <si>
    <t>1) Май-Грюнвальда красящий раствор ИВД.Кол-во-1000шт (уп.) - 1000иссл</t>
  </si>
  <si>
    <t xml:space="preserve">2) Основа колумбийского кровяного агара (кг) 0,5 кг- 300иссл, </t>
  </si>
  <si>
    <t xml:space="preserve"> 3) 50.99 Кровь баранья дефибрированная для питательных сред,стерильная (л) 0,1л - 50иссл,</t>
  </si>
  <si>
    <t>4)  Питательная среда д/выдепения стафилококков сухая (кг) 0.25кг - 60 иссл,</t>
  </si>
  <si>
    <t>5) Среда для приготовления питательного бульона,предназначенного для культивирования лактобактерий  (кг) 0.5кг - 300 иссл,</t>
  </si>
  <si>
    <t>6) Питательная  среда д/выделения грибов CANDIDA (кг) 0.25кг - 250иссл,</t>
  </si>
  <si>
    <t xml:space="preserve">8) Питательная среда д/выделения бифидобактерий (кг) 0.25кг - 100иссл, </t>
  </si>
  <si>
    <t xml:space="preserve">10)  Окрашивание по Грамму ИВД.(набор) - 200иссл, </t>
  </si>
  <si>
    <t>11) Тест-система д/биохимической идентификации 24 штуки (набор)  - 24иссл,</t>
  </si>
  <si>
    <t xml:space="preserve"> 12) Тест -система д/биохимической идентификации 30 штук (набор) - 30 иссл, </t>
  </si>
  <si>
    <t xml:space="preserve">1) Набор реагентов для бактерилогических иследований  (Агар Эндо-ГРМ) 250 г (кг) - 300иссл, </t>
  </si>
  <si>
    <t>2) Основа колумбийского кровяного агара (кг) 0,5 кг- 300иссл,</t>
  </si>
  <si>
    <t>3) Окрашивание по Грамму ИВД.(набор) - 200иссл,</t>
  </si>
  <si>
    <t xml:space="preserve">4) Системы индикаторные бумажныед/идентификации коринебактерий дифтерии (набор) - 50иссл, </t>
  </si>
  <si>
    <t>2)  Наконечник к дозатору .Длина 51 мм.Обьем 5мкл-300мкл - 2шт на 1 иссл</t>
  </si>
  <si>
    <t xml:space="preserve">1) Тромбиновое время ИВД,реагент (Набор) - 450 иссл , </t>
  </si>
  <si>
    <t xml:space="preserve">1) Набор реагентов для качественного и полукачественного опред. содерж. антистрептолизина О  100 мл(Набор) - 85 иссл;     </t>
  </si>
  <si>
    <t xml:space="preserve">Набор реаг. "Питательная среда д/идентиф.коринабактерий" (кг) 0,25кг - 300иссл,  </t>
  </si>
  <si>
    <t xml:space="preserve"> 2) Основа колумбийского кровяного агара (кг) 0,5 кг- 300иссл,</t>
  </si>
  <si>
    <t>3) 50.99 Кровь баранья дефибрированная для питательных сред,стерильная (л) 0,1л - 50иссл,</t>
  </si>
  <si>
    <t xml:space="preserve">4)  Питательная среда д/выдепения стафилококков сухая (кг) 0.25кг - 60 иссл, </t>
  </si>
  <si>
    <t>5) Питательная  среда д/выделения грибов CANDIDA (кг) 0.25кг - 250иссл,</t>
  </si>
  <si>
    <t xml:space="preserve">6) Окрашивание по Грамму ИВД.(набор) - 200иссл, </t>
  </si>
  <si>
    <t xml:space="preserve">7) Тест-система д/биохимической идентификации 24 штуки (набор)  - 24иссл, </t>
  </si>
  <si>
    <t>8) Тест -система д/биохимической идентификации 30 штук (набор) - 30 иссл</t>
  </si>
  <si>
    <t>1) Набор реагентов для бактерилогических иследований  (Агар Эндо-ГРМ) 250 г (кг) - 300иссл,</t>
  </si>
  <si>
    <t xml:space="preserve"> 4)  Питательная среда д/выдепения стафилококков сухая (кг) 0.25кг - 60 иссл, </t>
  </si>
  <si>
    <t xml:space="preserve">5) Питательная  среда д/выделения грибов CANDIDA (кг) 0.25кг - 250иссл, </t>
  </si>
  <si>
    <t>7) Тест-система д/биохимической идентификации 24 штуки (набор)  - 24иссл,</t>
  </si>
  <si>
    <t>1) Пит среда с эозин-метилен син(Левина) (кг) 0.25кг - 300иссл,</t>
  </si>
  <si>
    <t xml:space="preserve">2) Питательная среда для выделения шигелл и сальмонелл из иследуемого матер.0.25кг - 150иссл, </t>
  </si>
  <si>
    <t xml:space="preserve"> 3) Агар с сульфитом висмута для Salmonella spp питательная среда ИВД (шт) - 300 иссл, </t>
  </si>
  <si>
    <t>4) Питательная среда для накопения сальмонелл сухая(Магниевая среда) 250 г  (кг) 0.25кг - 200иссл,</t>
  </si>
  <si>
    <t>5) Окрашивание по Грамму ИВД.(набор) - 200иссл,</t>
  </si>
  <si>
    <t>6) Тест-система д/биохимической идентификации 24 штуки (набор)  - 24иссл</t>
  </si>
  <si>
    <t>2) Питательная среда для выделения шигелл и сальмонелл из иследуемого матер.0.25кг - 150иссл,</t>
  </si>
  <si>
    <t xml:space="preserve"> 3) Агар с сульфитом висмута для Salmonella spp питательная среда ИВД (шт) - 300 иссл,</t>
  </si>
  <si>
    <t xml:space="preserve"> 2) Питательная среда для выделения шигелл и сальмонелл из иследуемого матер.0.25кг - 150иссл,</t>
  </si>
  <si>
    <t>3) Агар с сульфитом висмута для Salmonella spp питательная среда ИВД (шт) - 300 иссл,</t>
  </si>
  <si>
    <t xml:space="preserve">4) Питательная среда для накопения сальмонелл сухая(Магниевая среда) 250 г  (кг) 0.25кг - 200иссл, </t>
  </si>
  <si>
    <t xml:space="preserve"> 5) Окрашивание по Грамму ИВД.(набор) - 200иссл,</t>
  </si>
  <si>
    <t>1) Набор д/исследования фекалий по методу Като (набор) - 500 иссл,</t>
  </si>
  <si>
    <t>2) Наконечник к дозатору .Длина 51 мм.Обьем 5мкл-300мкл - 2шт на 1 иссл,</t>
  </si>
  <si>
    <t xml:space="preserve">2) Наконечник к дозатору .Длина 51 мм.Обьем 5мкл-300мкл - 2шт на 1 иссл, </t>
  </si>
  <si>
    <t>5) Хромогенныйагар для обнаружения и подсчеты уропагенных бактерий (кг) 0.5кг - 300 иссл,</t>
  </si>
  <si>
    <t xml:space="preserve"> 6) Окрашивание по Грамму ИВД.(набор) - 200иссл, </t>
  </si>
  <si>
    <t xml:space="preserve">1) Набор реагентов д/клинического анализа кала.(набор) - 200 иссл, </t>
  </si>
  <si>
    <t>2) Наконечник к дозатору .Длина 51 мм.Обьем 5мкл-300мкл (шт) - 5шт на 1 иссл</t>
  </si>
  <si>
    <t>3) Пробирка микроцентрифужная 1.5 мл тип Эппендорф (шт) - 1шт на 1 иссл;</t>
  </si>
  <si>
    <t>4) Стекло покровное (шт) - 4шт на 1 иссл</t>
  </si>
  <si>
    <t xml:space="preserve">1) Дальхим-ЛИКВОР(Набор для клин. анализа спиномозговой жидкости) (набор) - 200 иссл, </t>
  </si>
  <si>
    <t>2) Наконечник к дозатору .Длина 51 мм.Обьем 5мкл-300мкл (шт) - 10шт на 1 иссл</t>
  </si>
  <si>
    <t>3) Пробирка микроцентрифужная 1.5 мл тип Эппендорф (шт) - 5шт на 1 иссл;</t>
  </si>
  <si>
    <t>1) Изотонический разбавитель Изотонак 3 20 л (шт) - 200иссл,</t>
  </si>
  <si>
    <t>2) Лизирующий реагент Хемолинак 3N (набор) - 2000иссл,</t>
  </si>
  <si>
    <t>3) Наконечник к дозатору .Длина 51 мм.Обьем 5мкл-300мкл (шт) - 2шт на 1 иссл ,</t>
  </si>
  <si>
    <t xml:space="preserve"> 4) Май-Грюнвальда красящий раствор ИВД.Кол-во-1000шт (уп.) - 1000иссл , </t>
  </si>
  <si>
    <t xml:space="preserve">5) Окрашивание по Романовскому ИВД,набор.Кол-во выполняемых тестов:1000шт (набор)  - 1000иссл, </t>
  </si>
  <si>
    <t xml:space="preserve">6) Натрий лимоннокислый, цитрат- 0,00002кг на 1 иссл, </t>
  </si>
  <si>
    <t>7) Наконечник к дозатору"Biochit Prolline"дл71мм.Объём 1000 мкл - 1шт на 1 иссл</t>
  </si>
  <si>
    <t xml:space="preserve">1) Тест-полоски индикаторные д/полуколич.опред глюкозы.кетоновых тел.крови в моче (шт) - 1шт на 1 иссл, </t>
  </si>
  <si>
    <t xml:space="preserve"> 2) Наконечник к дозатору .Длина 51 мм.Обьем 5мкл-300мкл (шт) - 5шт на 1 иссл;</t>
  </si>
  <si>
    <t>3) Стекло покровное (шт) - 1шт на 1 иссл</t>
  </si>
  <si>
    <t>цена по проводке</t>
  </si>
  <si>
    <t xml:space="preserve">1) Активированное частичное тромбопласт.времяИВД шт- 470 иссл </t>
  </si>
  <si>
    <t>кол-во для цены</t>
  </si>
  <si>
    <t>кол-во для исследования</t>
  </si>
  <si>
    <t>стоимость реактива на исследование</t>
  </si>
  <si>
    <t xml:space="preserve"> 7) Питательная среда для выделения шигелл и сальмонелл из иследуемого матер.0.25кг - 150иссл,</t>
  </si>
  <si>
    <t xml:space="preserve"> 9)  Пит среда с эозин-метилен син(Левина) (кг) 0.25кг - 300иссл</t>
  </si>
  <si>
    <t>цена реактивов на анализ</t>
  </si>
  <si>
    <t>Приложение №2</t>
  </si>
  <si>
    <t>Прейскурант цен</t>
  </si>
  <si>
    <t>на оказание платных медицинских услуг населению ГУЗ "Липецкая областная психоневрологическая больница" (лабораторные исследования)</t>
  </si>
  <si>
    <t>Врач</t>
  </si>
  <si>
    <t>медсестра (лаборант)</t>
  </si>
  <si>
    <t>Доля участия в услуге</t>
  </si>
  <si>
    <t>итого зарплата в услуге</t>
  </si>
  <si>
    <t>Начальник ФЭО        __________________________       Иванов А.П.</t>
  </si>
  <si>
    <t>Начальник ФЭО                                                                                         Иванов А.П.</t>
  </si>
  <si>
    <t>лаборант</t>
  </si>
  <si>
    <t>на оказание платных медицинских услуг населению ГУЗ "Липецкая областная психиатрическая больница" (лабораторные исследования)</t>
  </si>
  <si>
    <t xml:space="preserve">Согласовано __________________________________________________________________заведующий лабораторией             Перебейнос А.Г.   </t>
  </si>
  <si>
    <t>A09.05.087</t>
  </si>
  <si>
    <t>Исследование уровня пролактина в крови</t>
  </si>
  <si>
    <t>к приказу № 117 от июня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</si>
</sst>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/>
    <xf numFmtId="0" fontId="0" fillId="0" borderId="3" xfId="0" applyBorder="1" applyAlignment="1">
      <alignment vertical="center" wrapText="1"/>
    </xf>
    <xf numFmtId="0" fontId="2" fillId="2" borderId="0" xfId="0" applyFont="1" applyFill="1"/>
    <xf numFmtId="0" fontId="0" fillId="0" borderId="0" xfId="0" applyFill="1"/>
    <xf numFmtId="0" fontId="1" fillId="3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3" xfId="0" applyFill="1" applyBorder="1"/>
    <xf numFmtId="0" fontId="3" fillId="0" borderId="0" xfId="0" applyFont="1"/>
    <xf numFmtId="0" fontId="3" fillId="4" borderId="0" xfId="0" applyFont="1" applyFill="1"/>
    <xf numFmtId="9" fontId="0" fillId="0" borderId="3" xfId="0" applyNumberFormat="1" applyBorder="1"/>
    <xf numFmtId="9" fontId="0" fillId="0" borderId="0" xfId="0" applyNumberFormat="1"/>
    <xf numFmtId="0" fontId="0" fillId="5" borderId="0" xfId="0" applyFill="1"/>
    <xf numFmtId="0" fontId="2" fillId="3" borderId="0" xfId="0" applyFont="1" applyFill="1"/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Border="1"/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0" fillId="0" borderId="0" xfId="0" applyNumberFormat="1" applyFill="1"/>
    <xf numFmtId="2" fontId="0" fillId="0" borderId="0" xfId="0" applyNumberFormat="1"/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3" fillId="0" borderId="0" xfId="0" applyNumberFormat="1" applyFont="1" applyFill="1" applyBorder="1"/>
    <xf numFmtId="0" fontId="3" fillId="6" borderId="0" xfId="0" applyFont="1" applyFill="1" applyBorder="1"/>
    <xf numFmtId="0" fontId="3" fillId="0" borderId="0" xfId="0" applyFont="1" applyFill="1" applyBorder="1"/>
    <xf numFmtId="0" fontId="4" fillId="0" borderId="0" xfId="0" applyFont="1"/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1" fontId="4" fillId="6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7" borderId="0" xfId="0" applyFill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vertical="center" wrapText="1"/>
    </xf>
    <xf numFmtId="0" fontId="0" fillId="0" borderId="0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8" borderId="5" xfId="0" applyFill="1" applyBorder="1" applyAlignment="1">
      <alignment wrapText="1"/>
    </xf>
    <xf numFmtId="0" fontId="0" fillId="0" borderId="0" xfId="0"/>
    <xf numFmtId="0" fontId="0" fillId="0" borderId="17" xfId="0" applyBorder="1" applyAlignment="1">
      <alignment wrapText="1"/>
    </xf>
    <xf numFmtId="0" fontId="0" fillId="0" borderId="4" xfId="0" applyBorder="1"/>
    <xf numFmtId="0" fontId="0" fillId="0" borderId="9" xfId="0" applyBorder="1" applyAlignment="1">
      <alignment vertical="center" wrapText="1"/>
    </xf>
    <xf numFmtId="0" fontId="0" fillId="0" borderId="9" xfId="0" applyBorder="1"/>
    <xf numFmtId="0" fontId="0" fillId="8" borderId="18" xfId="0" applyFill="1" applyBorder="1" applyAlignment="1">
      <alignment wrapText="1"/>
    </xf>
    <xf numFmtId="0" fontId="0" fillId="0" borderId="19" xfId="0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8" borderId="21" xfId="0" applyFill="1" applyBorder="1" applyAlignment="1">
      <alignment wrapText="1"/>
    </xf>
    <xf numFmtId="0" fontId="0" fillId="0" borderId="22" xfId="0" applyBorder="1" applyAlignment="1">
      <alignment vertical="center" wrapText="1"/>
    </xf>
    <xf numFmtId="0" fontId="0" fillId="0" borderId="22" xfId="0" applyBorder="1"/>
    <xf numFmtId="0" fontId="0" fillId="0" borderId="11" xfId="0" applyBorder="1"/>
    <xf numFmtId="0" fontId="0" fillId="0" borderId="2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24" xfId="0" applyBorder="1" applyAlignment="1">
      <alignment vertical="center" wrapText="1"/>
    </xf>
    <xf numFmtId="0" fontId="0" fillId="0" borderId="24" xfId="0" applyBorder="1"/>
    <xf numFmtId="0" fontId="0" fillId="0" borderId="10" xfId="0" applyBorder="1"/>
    <xf numFmtId="0" fontId="0" fillId="0" borderId="25" xfId="0" applyBorder="1" applyAlignment="1">
      <alignment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/>
    <xf numFmtId="0" fontId="0" fillId="0" borderId="26" xfId="0" applyBorder="1" applyAlignment="1">
      <alignment wrapText="1"/>
    </xf>
    <xf numFmtId="0" fontId="0" fillId="8" borderId="25" xfId="0" applyFill="1" applyBorder="1" applyAlignment="1">
      <alignment wrapText="1"/>
    </xf>
    <xf numFmtId="0" fontId="0" fillId="0" borderId="19" xfId="0" applyFill="1" applyBorder="1"/>
    <xf numFmtId="0" fontId="0" fillId="0" borderId="22" xfId="0" applyFill="1" applyBorder="1"/>
    <xf numFmtId="0" fontId="0" fillId="0" borderId="21" xfId="0" applyBorder="1" applyAlignment="1">
      <alignment wrapText="1"/>
    </xf>
    <xf numFmtId="0" fontId="0" fillId="8" borderId="23" xfId="0" applyFill="1" applyBorder="1" applyAlignment="1">
      <alignment wrapText="1"/>
    </xf>
    <xf numFmtId="0" fontId="0" fillId="0" borderId="4" xfId="0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0" fillId="0" borderId="21" xfId="0" applyBorder="1"/>
    <xf numFmtId="0" fontId="0" fillId="0" borderId="23" xfId="0" applyBorder="1"/>
    <xf numFmtId="0" fontId="0" fillId="0" borderId="5" xfId="0" applyBorder="1"/>
    <xf numFmtId="0" fontId="0" fillId="0" borderId="18" xfId="0" applyBorder="1"/>
    <xf numFmtId="0" fontId="0" fillId="0" borderId="17" xfId="0" applyBorder="1"/>
    <xf numFmtId="0" fontId="0" fillId="0" borderId="3" xfId="0" applyBorder="1" applyAlignment="1">
      <alignment horizontal="right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/>
    <xf numFmtId="0" fontId="11" fillId="0" borderId="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horizontal="right"/>
    </xf>
    <xf numFmtId="0" fontId="11" fillId="0" borderId="29" xfId="0" applyFont="1" applyBorder="1" applyAlignment="1">
      <alignment horizontal="center" vertical="center"/>
    </xf>
    <xf numFmtId="1" fontId="11" fillId="0" borderId="30" xfId="0" applyNumberFormat="1" applyFont="1" applyBorder="1" applyAlignment="1">
      <alignment horizontal="center"/>
    </xf>
    <xf numFmtId="0" fontId="11" fillId="0" borderId="3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11" fillId="0" borderId="22" xfId="0" applyFont="1" applyBorder="1"/>
    <xf numFmtId="1" fontId="11" fillId="0" borderId="32" xfId="0" applyNumberFormat="1" applyFont="1" applyBorder="1" applyAlignment="1">
      <alignment horizontal="center"/>
    </xf>
    <xf numFmtId="0" fontId="11" fillId="0" borderId="33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/>
    <xf numFmtId="1" fontId="11" fillId="0" borderId="34" xfId="0" applyNumberFormat="1" applyFont="1" applyBorder="1" applyAlignment="1">
      <alignment horizontal="center"/>
    </xf>
    <xf numFmtId="0" fontId="12" fillId="0" borderId="3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11" fillId="0" borderId="9" xfId="0" applyNumberFormat="1" applyFont="1" applyBorder="1" applyAlignment="1">
      <alignment vertical="center" wrapText="1"/>
    </xf>
    <xf numFmtId="2" fontId="11" fillId="0" borderId="18" xfId="0" applyNumberFormat="1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/>
    </xf>
    <xf numFmtId="1" fontId="11" fillId="0" borderId="23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12" fillId="0" borderId="25" xfId="0" applyFont="1" applyBorder="1" applyAlignment="1">
      <alignment horizontal="center" vertical="center"/>
    </xf>
    <xf numFmtId="0" fontId="0" fillId="0" borderId="0" xfId="0" applyBorder="1" applyAlignment="1"/>
    <xf numFmtId="2" fontId="0" fillId="0" borderId="0" xfId="0" applyNumberFormat="1" applyBorder="1"/>
    <xf numFmtId="0" fontId="0" fillId="0" borderId="30" xfId="0" applyBorder="1"/>
    <xf numFmtId="2" fontId="11" fillId="0" borderId="22" xfId="0" applyNumberFormat="1" applyFont="1" applyBorder="1" applyAlignment="1">
      <alignment horizontal="center"/>
    </xf>
    <xf numFmtId="0" fontId="11" fillId="0" borderId="28" xfId="0" applyFont="1" applyBorder="1" applyAlignment="1">
      <alignment vertical="center" wrapText="1"/>
    </xf>
    <xf numFmtId="2" fontId="0" fillId="0" borderId="11" xfId="0" applyNumberFormat="1" applyBorder="1"/>
    <xf numFmtId="0" fontId="0" fillId="0" borderId="32" xfId="0" applyBorder="1"/>
    <xf numFmtId="0" fontId="11" fillId="0" borderId="1" xfId="0" applyFont="1" applyBorder="1" applyAlignment="1">
      <alignment vertical="center" wrapText="1"/>
    </xf>
    <xf numFmtId="0" fontId="0" fillId="0" borderId="34" xfId="0" applyBorder="1"/>
    <xf numFmtId="0" fontId="4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4" fontId="4" fillId="0" borderId="0" xfId="0" applyNumberFormat="1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3" xfId="0" applyBorder="1" applyAlignment="1">
      <alignment wrapText="1"/>
    </xf>
    <xf numFmtId="0" fontId="11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9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B1:S85"/>
  <sheetViews>
    <sheetView tabSelected="1" topLeftCell="A34" workbookViewId="0">
      <selection activeCell="D3" sqref="D3"/>
    </sheetView>
  </sheetViews>
  <sheetFormatPr defaultRowHeight="15" outlineLevelCol="2" x14ac:dyDescent="0.25"/>
  <cols>
    <col min="3" max="3" width="15.140625" customWidth="1"/>
    <col min="4" max="4" width="73.7109375" customWidth="1"/>
    <col min="5" max="5" width="9.140625" hidden="1" customWidth="1" outlineLevel="1"/>
    <col min="6" max="6" width="8.7109375" hidden="1" customWidth="1" outlineLevel="1"/>
    <col min="7" max="9" width="9.140625" hidden="1" customWidth="1" outlineLevel="2"/>
    <col min="10" max="10" width="10.7109375" style="61" hidden="1" customWidth="1" outlineLevel="2"/>
    <col min="11" max="11" width="52.5703125" style="61" hidden="1" customWidth="1" outlineLevel="2"/>
    <col min="12" max="12" width="13.7109375" style="61" hidden="1" customWidth="1" outlineLevel="2"/>
    <col min="13" max="13" width="14" style="61" hidden="1" customWidth="1" outlineLevel="2"/>
    <col min="14" max="14" width="18.42578125" hidden="1" customWidth="1" outlineLevel="1" collapsed="1"/>
    <col min="15" max="16" width="9.140625" hidden="1" customWidth="1" outlineLevel="1"/>
    <col min="17" max="17" width="14.5703125" hidden="1" customWidth="1" outlineLevel="1"/>
    <col min="18" max="18" width="14.7109375" hidden="1" customWidth="1" outlineLevel="1"/>
    <col min="19" max="19" width="15.42578125" customWidth="1" collapsed="1"/>
  </cols>
  <sheetData>
    <row r="1" spans="2:19" ht="18.75" x14ac:dyDescent="0.3">
      <c r="D1" s="150" t="s">
        <v>322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2:19" ht="18.75" x14ac:dyDescent="0.3">
      <c r="D2" s="151" t="s">
        <v>336</v>
      </c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</row>
    <row r="3" spans="2:19" s="61" customFormat="1" x14ac:dyDescent="0.25"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</row>
    <row r="4" spans="2:19" s="61" customFormat="1" ht="18.75" x14ac:dyDescent="0.25">
      <c r="D4" s="99" t="s">
        <v>323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</row>
    <row r="5" spans="2:19" s="61" customFormat="1" ht="56.25" customHeight="1" x14ac:dyDescent="0.25">
      <c r="C5" s="152" t="s">
        <v>332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</row>
    <row r="6" spans="2:19" ht="15.75" thickBot="1" x14ac:dyDescent="0.3">
      <c r="D6" s="61"/>
      <c r="G6" t="s">
        <v>188</v>
      </c>
    </row>
    <row r="7" spans="2:19" ht="60.75" customHeight="1" thickBot="1" x14ac:dyDescent="0.3">
      <c r="B7" s="119" t="s">
        <v>189</v>
      </c>
      <c r="C7" s="122" t="s">
        <v>190</v>
      </c>
      <c r="D7" s="124" t="s">
        <v>191</v>
      </c>
      <c r="E7" s="123" t="s">
        <v>184</v>
      </c>
      <c r="F7" s="120" t="s">
        <v>185</v>
      </c>
      <c r="G7" s="120"/>
      <c r="H7" s="120"/>
      <c r="I7" s="120"/>
      <c r="J7" s="120"/>
      <c r="K7" s="120"/>
      <c r="L7" s="120"/>
      <c r="M7" s="120"/>
      <c r="N7" s="120" t="s">
        <v>174</v>
      </c>
      <c r="O7" s="120"/>
      <c r="P7" s="120"/>
      <c r="Q7" s="120"/>
      <c r="R7" s="120"/>
      <c r="S7" s="121" t="s">
        <v>165</v>
      </c>
    </row>
    <row r="8" spans="2:19" ht="18.75" x14ac:dyDescent="0.3">
      <c r="B8" s="115">
        <v>1</v>
      </c>
      <c r="C8" s="116" t="s">
        <v>0</v>
      </c>
      <c r="D8" s="106" t="s">
        <v>1</v>
      </c>
      <c r="E8" s="106">
        <v>0.8</v>
      </c>
      <c r="F8" s="106">
        <v>0.8</v>
      </c>
      <c r="G8" s="117">
        <v>26</v>
      </c>
      <c r="H8" s="117">
        <f>E8/60</f>
        <v>1.3333333333333334E-2</v>
      </c>
      <c r="I8" s="117">
        <f>F8/60</f>
        <v>1.3333333333333334E-2</v>
      </c>
      <c r="J8" s="117" t="str">
        <f>реактивы!C5</f>
        <v>A09.05.021</v>
      </c>
      <c r="K8" s="117" t="str">
        <f>реактивы!D5</f>
        <v>Исследование уровня общего билирубина в крови</v>
      </c>
      <c r="L8" s="117" t="b">
        <f>IF(J8=C8,J8=C8,J8=C8)</f>
        <v>1</v>
      </c>
      <c r="M8" s="117" t="b">
        <f>IF(K8=D8,K8=D8,K8=D8)</f>
        <v>1</v>
      </c>
      <c r="N8" s="117">
        <f>реактивы!O5</f>
        <v>11.92</v>
      </c>
      <c r="O8" s="117" t="str">
        <f>'расчет анализа'!B7</f>
        <v>A09.05.021</v>
      </c>
      <c r="P8" s="117" t="str">
        <f>'расчет анализа'!C7</f>
        <v>Исследование уровня общего билирубина в крови</v>
      </c>
      <c r="Q8" s="117" t="b">
        <f>IF(O8=C8,O8=C8,O8=C8)</f>
        <v>1</v>
      </c>
      <c r="R8" s="117" t="b">
        <f>IF(P8=D8,P8=D8,P8=D8)</f>
        <v>1</v>
      </c>
      <c r="S8" s="118">
        <f>'расчет анализа'!L7</f>
        <v>320</v>
      </c>
    </row>
    <row r="9" spans="2:19" ht="37.5" x14ac:dyDescent="0.3">
      <c r="B9" s="108">
        <v>2</v>
      </c>
      <c r="C9" s="102" t="s">
        <v>2</v>
      </c>
      <c r="D9" s="103" t="s">
        <v>3</v>
      </c>
      <c r="E9" s="103">
        <v>0.8</v>
      </c>
      <c r="F9" s="103">
        <v>0.8</v>
      </c>
      <c r="G9" s="104">
        <v>27</v>
      </c>
      <c r="H9" s="104">
        <f t="shared" ref="H9:H66" si="0">E9/60</f>
        <v>1.3333333333333334E-2</v>
      </c>
      <c r="I9" s="104">
        <f t="shared" ref="I9:I66" si="1">F9/60</f>
        <v>1.3333333333333334E-2</v>
      </c>
      <c r="J9" s="104" t="str">
        <f>реактивы!C6</f>
        <v>A09.05.022.001</v>
      </c>
      <c r="K9" s="104" t="str">
        <f>реактивы!D6</f>
        <v>Исследование уровня билирубина связанного (конъюгированного) в крови</v>
      </c>
      <c r="L9" s="104" t="b">
        <f t="shared" ref="L9:L68" si="2">IF(J9=C9,J9=C9,J9=C9)</f>
        <v>1</v>
      </c>
      <c r="M9" s="104" t="b">
        <f t="shared" ref="M9:M68" si="3">IF(K9=D9,K9=D9,K9=D9)</f>
        <v>1</v>
      </c>
      <c r="N9" s="104">
        <f>реактивы!O6</f>
        <v>4.8600000000000003</v>
      </c>
      <c r="O9" s="104" t="str">
        <f>'2'!B7</f>
        <v>A09.05.022.001</v>
      </c>
      <c r="P9" s="104" t="str">
        <f>'2'!C7</f>
        <v>Исследование уровня билирубина связанного (конъюгированного) в крови</v>
      </c>
      <c r="Q9" s="104" t="b">
        <f>IF(O9=C9,O9=C9,O9=C9)</f>
        <v>1</v>
      </c>
      <c r="R9" s="104" t="b">
        <f t="shared" ref="R9:R68" si="4">IF(P9=D9,P9=D9,P9=D9)</f>
        <v>1</v>
      </c>
      <c r="S9" s="109">
        <f>'2'!L7</f>
        <v>310</v>
      </c>
    </row>
    <row r="10" spans="2:19" ht="18.75" x14ac:dyDescent="0.3">
      <c r="B10" s="108">
        <v>3</v>
      </c>
      <c r="C10" s="102" t="s">
        <v>4</v>
      </c>
      <c r="D10" s="103" t="s">
        <v>5</v>
      </c>
      <c r="E10" s="103">
        <v>0.8</v>
      </c>
      <c r="F10" s="103">
        <v>0.8</v>
      </c>
      <c r="G10" s="104">
        <v>28</v>
      </c>
      <c r="H10" s="104">
        <f t="shared" si="0"/>
        <v>1.3333333333333334E-2</v>
      </c>
      <c r="I10" s="104">
        <f t="shared" si="1"/>
        <v>1.3333333333333334E-2</v>
      </c>
      <c r="J10" s="104" t="str">
        <f>реактивы!C7</f>
        <v>A09.05.010</v>
      </c>
      <c r="K10" s="104" t="str">
        <f>реактивы!D7</f>
        <v>Исследование уровня общего белка в крови</v>
      </c>
      <c r="L10" s="104" t="b">
        <f t="shared" si="2"/>
        <v>1</v>
      </c>
      <c r="M10" s="104" t="b">
        <f t="shared" si="3"/>
        <v>1</v>
      </c>
      <c r="N10" s="104">
        <f>реактивы!O7</f>
        <v>3.29</v>
      </c>
      <c r="O10" s="104" t="str">
        <f>'3'!B7</f>
        <v>A09.05.010</v>
      </c>
      <c r="P10" s="104" t="str">
        <f>'3'!C7</f>
        <v>Исследование уровня общего белка в крови</v>
      </c>
      <c r="Q10" s="104" t="b">
        <f t="shared" ref="Q10:Q68" si="5">IF(O10=C10,O10=C10,O10=C10)</f>
        <v>1</v>
      </c>
      <c r="R10" s="104" t="b">
        <f t="shared" si="4"/>
        <v>1</v>
      </c>
      <c r="S10" s="109">
        <f>'3'!L7</f>
        <v>310</v>
      </c>
    </row>
    <row r="11" spans="2:19" ht="18.75" x14ac:dyDescent="0.3">
      <c r="B11" s="108">
        <v>4</v>
      </c>
      <c r="C11" s="102" t="s">
        <v>6</v>
      </c>
      <c r="D11" s="103" t="s">
        <v>7</v>
      </c>
      <c r="E11" s="103">
        <v>0.8</v>
      </c>
      <c r="F11" s="103">
        <v>0.8</v>
      </c>
      <c r="G11" s="104">
        <v>29</v>
      </c>
      <c r="H11" s="104">
        <f t="shared" si="0"/>
        <v>1.3333333333333334E-2</v>
      </c>
      <c r="I11" s="104">
        <f t="shared" si="1"/>
        <v>1.3333333333333334E-2</v>
      </c>
      <c r="J11" s="104" t="str">
        <f>реактивы!C8</f>
        <v>A09.05.023</v>
      </c>
      <c r="K11" s="104" t="str">
        <f>реактивы!D8</f>
        <v>Исследование уровня глюкозы в крови</v>
      </c>
      <c r="L11" s="104" t="b">
        <f t="shared" si="2"/>
        <v>1</v>
      </c>
      <c r="M11" s="104" t="b">
        <f t="shared" si="3"/>
        <v>1</v>
      </c>
      <c r="N11" s="104">
        <f>реактивы!O8</f>
        <v>0.93</v>
      </c>
      <c r="O11" s="104" t="str">
        <f>'4'!B7</f>
        <v>A09.05.023</v>
      </c>
      <c r="P11" s="104" t="str">
        <f>'4'!C7</f>
        <v>Исследование уровня глюкозы в крови</v>
      </c>
      <c r="Q11" s="104" t="b">
        <f t="shared" si="5"/>
        <v>1</v>
      </c>
      <c r="R11" s="104" t="b">
        <f t="shared" si="4"/>
        <v>1</v>
      </c>
      <c r="S11" s="109">
        <f>'4'!L7</f>
        <v>300</v>
      </c>
    </row>
    <row r="12" spans="2:19" ht="18.75" x14ac:dyDescent="0.3">
      <c r="B12" s="108">
        <v>5</v>
      </c>
      <c r="C12" s="102" t="s">
        <v>8</v>
      </c>
      <c r="D12" s="103" t="s">
        <v>9</v>
      </c>
      <c r="E12" s="103">
        <v>0.8</v>
      </c>
      <c r="F12" s="103">
        <v>0.8</v>
      </c>
      <c r="G12" s="104">
        <v>30</v>
      </c>
      <c r="H12" s="104">
        <f t="shared" si="0"/>
        <v>1.3333333333333334E-2</v>
      </c>
      <c r="I12" s="104">
        <f t="shared" si="1"/>
        <v>1.3333333333333334E-2</v>
      </c>
      <c r="J12" s="104" t="str">
        <f>реактивы!C9</f>
        <v>A09.05.020</v>
      </c>
      <c r="K12" s="104" t="str">
        <f>реактивы!D9</f>
        <v>Исследование уровня креатинина в крови</v>
      </c>
      <c r="L12" s="104" t="b">
        <f t="shared" si="2"/>
        <v>1</v>
      </c>
      <c r="M12" s="104" t="b">
        <f t="shared" si="3"/>
        <v>1</v>
      </c>
      <c r="N12" s="104">
        <f>реактивы!O9</f>
        <v>2.99</v>
      </c>
      <c r="O12" s="104" t="str">
        <f>'5'!B7</f>
        <v>A09.05.020</v>
      </c>
      <c r="P12" s="104" t="str">
        <f>'5'!C7</f>
        <v>Исследование уровня креатинина в крови</v>
      </c>
      <c r="Q12" s="104" t="b">
        <f t="shared" si="5"/>
        <v>1</v>
      </c>
      <c r="R12" s="104" t="b">
        <f t="shared" si="4"/>
        <v>1</v>
      </c>
      <c r="S12" s="109">
        <f>'5'!L7</f>
        <v>300</v>
      </c>
    </row>
    <row r="13" spans="2:19" ht="18.75" x14ac:dyDescent="0.3">
      <c r="B13" s="108">
        <v>6</v>
      </c>
      <c r="C13" s="102" t="s">
        <v>10</v>
      </c>
      <c r="D13" s="103" t="s">
        <v>11</v>
      </c>
      <c r="E13" s="103">
        <v>0.8</v>
      </c>
      <c r="F13" s="103">
        <v>0.8</v>
      </c>
      <c r="G13" s="104">
        <v>31</v>
      </c>
      <c r="H13" s="104">
        <f t="shared" si="0"/>
        <v>1.3333333333333334E-2</v>
      </c>
      <c r="I13" s="104">
        <f t="shared" si="1"/>
        <v>1.3333333333333334E-2</v>
      </c>
      <c r="J13" s="104" t="str">
        <f>реактивы!C10</f>
        <v>A09.05.017</v>
      </c>
      <c r="K13" s="104" t="str">
        <f>реактивы!D10</f>
        <v>Исследование уровня мочевины в крови</v>
      </c>
      <c r="L13" s="104" t="b">
        <f t="shared" si="2"/>
        <v>1</v>
      </c>
      <c r="M13" s="104" t="b">
        <f t="shared" si="3"/>
        <v>1</v>
      </c>
      <c r="N13" s="104">
        <f>реактивы!O10</f>
        <v>4.09</v>
      </c>
      <c r="O13" s="104" t="str">
        <f>'6'!B7</f>
        <v>A09.05.017</v>
      </c>
      <c r="P13" s="104" t="str">
        <f>'6'!C7</f>
        <v>Исследование уровня мочевины в крови</v>
      </c>
      <c r="Q13" s="104" t="b">
        <f t="shared" si="5"/>
        <v>1</v>
      </c>
      <c r="R13" s="104" t="b">
        <f t="shared" si="4"/>
        <v>1</v>
      </c>
      <c r="S13" s="109">
        <f>'6'!L7</f>
        <v>310</v>
      </c>
    </row>
    <row r="14" spans="2:19" ht="18.75" x14ac:dyDescent="0.3">
      <c r="B14" s="108">
        <v>7</v>
      </c>
      <c r="C14" s="102" t="s">
        <v>12</v>
      </c>
      <c r="D14" s="103" t="s">
        <v>13</v>
      </c>
      <c r="E14" s="103">
        <v>0.8</v>
      </c>
      <c r="F14" s="103">
        <v>0.8</v>
      </c>
      <c r="G14" s="104">
        <v>32</v>
      </c>
      <c r="H14" s="104">
        <f t="shared" si="0"/>
        <v>1.3333333333333334E-2</v>
      </c>
      <c r="I14" s="104">
        <f t="shared" si="1"/>
        <v>1.3333333333333334E-2</v>
      </c>
      <c r="J14" s="104" t="str">
        <f>реактивы!C11</f>
        <v>A09.05.011</v>
      </c>
      <c r="K14" s="104" t="str">
        <f>реактивы!D11</f>
        <v>Исследование уровня альбумина в крови</v>
      </c>
      <c r="L14" s="104" t="b">
        <f t="shared" si="2"/>
        <v>1</v>
      </c>
      <c r="M14" s="104" t="b">
        <f t="shared" si="3"/>
        <v>1</v>
      </c>
      <c r="N14" s="104">
        <f>реактивы!O11</f>
        <v>2.5299999999999998</v>
      </c>
      <c r="O14" s="104" t="str">
        <f>'7'!B7</f>
        <v>A09.05.011</v>
      </c>
      <c r="P14" s="104" t="str">
        <f>'7'!C7</f>
        <v>Исследование уровня альбумина в крови</v>
      </c>
      <c r="Q14" s="104" t="b">
        <f t="shared" si="5"/>
        <v>1</v>
      </c>
      <c r="R14" s="104" t="b">
        <f t="shared" si="4"/>
        <v>1</v>
      </c>
      <c r="S14" s="109">
        <f>'7'!L7</f>
        <v>300</v>
      </c>
    </row>
    <row r="15" spans="2:19" ht="18.75" x14ac:dyDescent="0.3">
      <c r="B15" s="108">
        <v>8</v>
      </c>
      <c r="C15" s="102" t="s">
        <v>14</v>
      </c>
      <c r="D15" s="103" t="s">
        <v>15</v>
      </c>
      <c r="E15" s="103">
        <v>0.8</v>
      </c>
      <c r="F15" s="103">
        <v>0.8</v>
      </c>
      <c r="G15" s="104">
        <v>33</v>
      </c>
      <c r="H15" s="104">
        <f t="shared" si="0"/>
        <v>1.3333333333333334E-2</v>
      </c>
      <c r="I15" s="104">
        <f t="shared" si="1"/>
        <v>1.3333333333333334E-2</v>
      </c>
      <c r="J15" s="104" t="str">
        <f>реактивы!C12</f>
        <v>A09.05.026</v>
      </c>
      <c r="K15" s="104" t="str">
        <f>реактивы!D12</f>
        <v>Исследование уровня холестерина в крови</v>
      </c>
      <c r="L15" s="104" t="b">
        <f t="shared" si="2"/>
        <v>1</v>
      </c>
      <c r="M15" s="104" t="b">
        <f t="shared" si="3"/>
        <v>1</v>
      </c>
      <c r="N15" s="104">
        <f>реактивы!O12</f>
        <v>2.4</v>
      </c>
      <c r="O15" s="104" t="str">
        <f>'8'!B7</f>
        <v>A09.05.026</v>
      </c>
      <c r="P15" s="104" t="str">
        <f>'8'!C7</f>
        <v>Исследование уровня холестерина в крови</v>
      </c>
      <c r="Q15" s="104" t="b">
        <f t="shared" si="5"/>
        <v>1</v>
      </c>
      <c r="R15" s="104" t="b">
        <f t="shared" si="4"/>
        <v>1</v>
      </c>
      <c r="S15" s="109">
        <f>'8'!L7</f>
        <v>300</v>
      </c>
    </row>
    <row r="16" spans="2:19" ht="18.75" x14ac:dyDescent="0.3">
      <c r="B16" s="108">
        <v>9</v>
      </c>
      <c r="C16" s="102" t="s">
        <v>16</v>
      </c>
      <c r="D16" s="103" t="s">
        <v>17</v>
      </c>
      <c r="E16" s="103">
        <v>0.8</v>
      </c>
      <c r="F16" s="103">
        <v>0.8</v>
      </c>
      <c r="G16" s="104">
        <v>34</v>
      </c>
      <c r="H16" s="104">
        <f t="shared" si="0"/>
        <v>1.3333333333333334E-2</v>
      </c>
      <c r="I16" s="104">
        <f t="shared" si="1"/>
        <v>1.3333333333333334E-2</v>
      </c>
      <c r="J16" s="104" t="str">
        <f>реактивы!C13</f>
        <v>A09.05.025</v>
      </c>
      <c r="K16" s="104" t="str">
        <f>реактивы!D13</f>
        <v>Исследование уровня триглицеридов в крови</v>
      </c>
      <c r="L16" s="104" t="b">
        <f t="shared" si="2"/>
        <v>1</v>
      </c>
      <c r="M16" s="104" t="b">
        <f t="shared" si="3"/>
        <v>1</v>
      </c>
      <c r="N16" s="104">
        <f>реактивы!O13</f>
        <v>5.86</v>
      </c>
      <c r="O16" s="104" t="str">
        <f>'9'!B7</f>
        <v>A09.05.025</v>
      </c>
      <c r="P16" s="104" t="str">
        <f>'9'!C7</f>
        <v>Исследование уровня триглицеридов в крови</v>
      </c>
      <c r="Q16" s="104" t="b">
        <f t="shared" si="5"/>
        <v>1</v>
      </c>
      <c r="R16" s="104" t="b">
        <f t="shared" si="4"/>
        <v>1</v>
      </c>
      <c r="S16" s="109">
        <f>'9'!L7</f>
        <v>310</v>
      </c>
    </row>
    <row r="17" spans="2:19" ht="37.5" x14ac:dyDescent="0.3">
      <c r="B17" s="108">
        <v>10</v>
      </c>
      <c r="C17" s="102" t="s">
        <v>18</v>
      </c>
      <c r="D17" s="103" t="s">
        <v>19</v>
      </c>
      <c r="E17" s="103">
        <v>0.8</v>
      </c>
      <c r="F17" s="103">
        <v>0.8</v>
      </c>
      <c r="G17" s="104">
        <v>35</v>
      </c>
      <c r="H17" s="104">
        <f t="shared" si="0"/>
        <v>1.3333333333333334E-2</v>
      </c>
      <c r="I17" s="104">
        <f t="shared" si="1"/>
        <v>1.3333333333333334E-2</v>
      </c>
      <c r="J17" s="104" t="str">
        <f>реактивы!C14</f>
        <v>A09.05.028</v>
      </c>
      <c r="K17" s="104" t="str">
        <f>реактивы!D14</f>
        <v>Исследование уровня холестерина липопротеинов низкой плотности</v>
      </c>
      <c r="L17" s="104" t="b">
        <f t="shared" si="2"/>
        <v>1</v>
      </c>
      <c r="M17" s="104" t="b">
        <f t="shared" si="3"/>
        <v>1</v>
      </c>
      <c r="N17" s="104">
        <f>реактивы!O14</f>
        <v>64.53</v>
      </c>
      <c r="O17" s="104" t="str">
        <f>'10'!B7</f>
        <v>A09.05.028</v>
      </c>
      <c r="P17" s="104" t="str">
        <f>'10'!C7</f>
        <v>Исследование уровня холестерина липопротеинов низкой плотности</v>
      </c>
      <c r="Q17" s="104" t="b">
        <f t="shared" si="5"/>
        <v>1</v>
      </c>
      <c r="R17" s="104" t="b">
        <f t="shared" si="4"/>
        <v>1</v>
      </c>
      <c r="S17" s="109">
        <f>'10'!L7</f>
        <v>380</v>
      </c>
    </row>
    <row r="18" spans="2:19" ht="18" customHeight="1" x14ac:dyDescent="0.3">
      <c r="B18" s="108">
        <v>11</v>
      </c>
      <c r="C18" s="102" t="s">
        <v>20</v>
      </c>
      <c r="D18" s="103" t="s">
        <v>21</v>
      </c>
      <c r="E18" s="103">
        <v>0.8</v>
      </c>
      <c r="F18" s="103">
        <v>0.8</v>
      </c>
      <c r="G18" s="104">
        <v>36</v>
      </c>
      <c r="H18" s="104">
        <f t="shared" si="0"/>
        <v>1.3333333333333334E-2</v>
      </c>
      <c r="I18" s="104">
        <f t="shared" si="1"/>
        <v>1.3333333333333334E-2</v>
      </c>
      <c r="J18" s="104" t="str">
        <f>реактивы!C15</f>
        <v>A09.05.004</v>
      </c>
      <c r="K18" s="104" t="str">
        <f>реактивы!D15</f>
        <v>Исследование уровня холестерина липопротеинов высокой плотности в крови</v>
      </c>
      <c r="L18" s="104" t="b">
        <f t="shared" si="2"/>
        <v>1</v>
      </c>
      <c r="M18" s="104" t="b">
        <f t="shared" si="3"/>
        <v>1</v>
      </c>
      <c r="N18" s="104">
        <f>реактивы!O15</f>
        <v>38.64</v>
      </c>
      <c r="O18" s="104" t="str">
        <f>'11'!B7</f>
        <v>A09.05.004</v>
      </c>
      <c r="P18" s="104" t="str">
        <f>'11'!C7</f>
        <v>Исследование уровня холестерина липопротеинов высокой плотности в крови</v>
      </c>
      <c r="Q18" s="104" t="b">
        <f t="shared" si="5"/>
        <v>1</v>
      </c>
      <c r="R18" s="104" t="b">
        <f t="shared" si="4"/>
        <v>1</v>
      </c>
      <c r="S18" s="109">
        <f>'11'!L7</f>
        <v>350</v>
      </c>
    </row>
    <row r="19" spans="2:19" ht="18.75" x14ac:dyDescent="0.3">
      <c r="B19" s="108">
        <v>12</v>
      </c>
      <c r="C19" s="102" t="s">
        <v>22</v>
      </c>
      <c r="D19" s="103" t="s">
        <v>23</v>
      </c>
      <c r="E19" s="103">
        <v>0.8</v>
      </c>
      <c r="F19" s="103">
        <v>0.8</v>
      </c>
      <c r="G19" s="104">
        <v>37</v>
      </c>
      <c r="H19" s="104">
        <f t="shared" si="0"/>
        <v>1.3333333333333334E-2</v>
      </c>
      <c r="I19" s="104">
        <f t="shared" si="1"/>
        <v>1.3333333333333334E-2</v>
      </c>
      <c r="J19" s="104" t="str">
        <f>реактивы!C16</f>
        <v>A09.05.018</v>
      </c>
      <c r="K19" s="104" t="str">
        <f>реактивы!D16</f>
        <v>Исследование уровня мочевой кислоты в крови</v>
      </c>
      <c r="L19" s="104" t="b">
        <f t="shared" si="2"/>
        <v>1</v>
      </c>
      <c r="M19" s="104" t="b">
        <f t="shared" si="3"/>
        <v>1</v>
      </c>
      <c r="N19" s="104">
        <f>реактивы!O16</f>
        <v>6.84</v>
      </c>
      <c r="O19" s="104" t="str">
        <f>'12'!B7</f>
        <v>A09.05.018</v>
      </c>
      <c r="P19" s="104" t="str">
        <f>'12'!C7</f>
        <v>Исследование уровня мочевой кислоты в крови</v>
      </c>
      <c r="Q19" s="104" t="b">
        <f t="shared" si="5"/>
        <v>1</v>
      </c>
      <c r="R19" s="104" t="b">
        <f t="shared" si="4"/>
        <v>1</v>
      </c>
      <c r="S19" s="109">
        <f>'12'!L7</f>
        <v>310</v>
      </c>
    </row>
    <row r="20" spans="2:19" ht="18.75" x14ac:dyDescent="0.3">
      <c r="B20" s="108">
        <v>13</v>
      </c>
      <c r="C20" s="102" t="s">
        <v>24</v>
      </c>
      <c r="D20" s="103" t="s">
        <v>25</v>
      </c>
      <c r="E20" s="103">
        <v>0.8</v>
      </c>
      <c r="F20" s="103">
        <v>0.8</v>
      </c>
      <c r="G20" s="104">
        <v>38</v>
      </c>
      <c r="H20" s="104">
        <f>E20/60</f>
        <v>1.3333333333333334E-2</v>
      </c>
      <c r="I20" s="104">
        <f t="shared" si="1"/>
        <v>1.3333333333333334E-2</v>
      </c>
      <c r="J20" s="104" t="str">
        <f>реактивы!C17</f>
        <v>A09.05.007</v>
      </c>
      <c r="K20" s="104" t="str">
        <f>реактивы!D17</f>
        <v>Исследование уровня железа сыворотки крови</v>
      </c>
      <c r="L20" s="104" t="b">
        <f t="shared" si="2"/>
        <v>1</v>
      </c>
      <c r="M20" s="104" t="b">
        <f t="shared" si="3"/>
        <v>1</v>
      </c>
      <c r="N20" s="104">
        <f>реактивы!O17</f>
        <v>14.34</v>
      </c>
      <c r="O20" s="104" t="str">
        <f>'13'!B7</f>
        <v>A09.05.007</v>
      </c>
      <c r="P20" s="104" t="str">
        <f>'13'!C7</f>
        <v>Исследование уровня железа сыворотки крови</v>
      </c>
      <c r="Q20" s="104" t="b">
        <f t="shared" si="5"/>
        <v>1</v>
      </c>
      <c r="R20" s="104" t="b">
        <f t="shared" si="4"/>
        <v>1</v>
      </c>
      <c r="S20" s="109">
        <f>'13'!L7</f>
        <v>320</v>
      </c>
    </row>
    <row r="21" spans="2:19" ht="18.75" x14ac:dyDescent="0.3">
      <c r="B21" s="108">
        <v>14</v>
      </c>
      <c r="C21" s="102" t="s">
        <v>26</v>
      </c>
      <c r="D21" s="103" t="s">
        <v>27</v>
      </c>
      <c r="E21" s="103">
        <v>0.8</v>
      </c>
      <c r="F21" s="103">
        <v>0.8</v>
      </c>
      <c r="G21" s="104">
        <v>40</v>
      </c>
      <c r="H21" s="104">
        <f t="shared" si="0"/>
        <v>1.3333333333333334E-2</v>
      </c>
      <c r="I21" s="104">
        <f t="shared" si="1"/>
        <v>1.3333333333333334E-2</v>
      </c>
      <c r="J21" s="104" t="str">
        <f>реактивы!C18</f>
        <v>A09.05.030</v>
      </c>
      <c r="K21" s="104" t="str">
        <f>реактивы!D18</f>
        <v>Исследование уровня натрия в крови</v>
      </c>
      <c r="L21" s="104" t="b">
        <f t="shared" si="2"/>
        <v>1</v>
      </c>
      <c r="M21" s="104" t="b">
        <f t="shared" si="3"/>
        <v>1</v>
      </c>
      <c r="N21" s="104">
        <f>реактивы!O18</f>
        <v>40.630000000000003</v>
      </c>
      <c r="O21" s="104" t="str">
        <f>'14'!B7</f>
        <v>A09.05.030</v>
      </c>
      <c r="P21" s="104" t="str">
        <f>'14'!C7</f>
        <v>Исследование уровня натрия в крови</v>
      </c>
      <c r="Q21" s="104" t="b">
        <f t="shared" si="5"/>
        <v>1</v>
      </c>
      <c r="R21" s="104" t="b">
        <f t="shared" si="4"/>
        <v>1</v>
      </c>
      <c r="S21" s="109">
        <f>'14'!L7</f>
        <v>350</v>
      </c>
    </row>
    <row r="22" spans="2:19" ht="18.75" x14ac:dyDescent="0.3">
      <c r="B22" s="108">
        <v>15</v>
      </c>
      <c r="C22" s="102" t="s">
        <v>28</v>
      </c>
      <c r="D22" s="103" t="s">
        <v>29</v>
      </c>
      <c r="E22" s="103">
        <v>0.8</v>
      </c>
      <c r="F22" s="103">
        <v>0.8</v>
      </c>
      <c r="G22" s="104">
        <v>41</v>
      </c>
      <c r="H22" s="104">
        <f t="shared" si="0"/>
        <v>1.3333333333333334E-2</v>
      </c>
      <c r="I22" s="104">
        <f t="shared" si="1"/>
        <v>1.3333333333333334E-2</v>
      </c>
      <c r="J22" s="104" t="str">
        <f>реактивы!C19</f>
        <v>A09.05.031</v>
      </c>
      <c r="K22" s="104" t="str">
        <f>реактивы!D19</f>
        <v>Исследование уровня калия в крови</v>
      </c>
      <c r="L22" s="104" t="b">
        <f t="shared" si="2"/>
        <v>1</v>
      </c>
      <c r="M22" s="104" t="b">
        <f t="shared" si="3"/>
        <v>1</v>
      </c>
      <c r="N22" s="104">
        <f>реактивы!O19</f>
        <v>40.630000000000003</v>
      </c>
      <c r="O22" s="104" t="str">
        <f>'15'!B7</f>
        <v>A09.05.031</v>
      </c>
      <c r="P22" s="104" t="str">
        <f>'15'!C7</f>
        <v>Исследование уровня калия в крови</v>
      </c>
      <c r="Q22" s="104" t="b">
        <f t="shared" si="5"/>
        <v>1</v>
      </c>
      <c r="R22" s="104" t="b">
        <f t="shared" si="4"/>
        <v>1</v>
      </c>
      <c r="S22" s="109">
        <f>'15'!L7</f>
        <v>350</v>
      </c>
    </row>
    <row r="23" spans="2:19" ht="18.75" x14ac:dyDescent="0.3">
      <c r="B23" s="108">
        <v>16</v>
      </c>
      <c r="C23" s="102" t="s">
        <v>30</v>
      </c>
      <c r="D23" s="103" t="s">
        <v>31</v>
      </c>
      <c r="E23" s="103">
        <v>0.8</v>
      </c>
      <c r="F23" s="103">
        <v>0.8</v>
      </c>
      <c r="G23" s="104">
        <v>39</v>
      </c>
      <c r="H23" s="104">
        <f t="shared" si="0"/>
        <v>1.3333333333333334E-2</v>
      </c>
      <c r="I23" s="104">
        <f t="shared" si="1"/>
        <v>1.3333333333333334E-2</v>
      </c>
      <c r="J23" s="104" t="str">
        <f>реактивы!C20</f>
        <v>A09.05.032</v>
      </c>
      <c r="K23" s="104" t="str">
        <f>реактивы!D20</f>
        <v>Исследование уровня общего кальция в крови</v>
      </c>
      <c r="L23" s="104" t="b">
        <f t="shared" si="2"/>
        <v>1</v>
      </c>
      <c r="M23" s="104" t="b">
        <f t="shared" si="3"/>
        <v>1</v>
      </c>
      <c r="N23" s="104">
        <f>реактивы!O20</f>
        <v>10.28</v>
      </c>
      <c r="O23" s="104" t="str">
        <f>'16'!B7</f>
        <v>A09.05.032</v>
      </c>
      <c r="P23" s="104" t="str">
        <f>'16'!C7</f>
        <v>Исследование уровня общего кальция в крови</v>
      </c>
      <c r="Q23" s="104" t="b">
        <f t="shared" si="5"/>
        <v>1</v>
      </c>
      <c r="R23" s="104" t="b">
        <f t="shared" si="4"/>
        <v>1</v>
      </c>
      <c r="S23" s="109">
        <f>'16'!L7</f>
        <v>310</v>
      </c>
    </row>
    <row r="24" spans="2:19" ht="18.75" x14ac:dyDescent="0.3">
      <c r="B24" s="108">
        <v>17</v>
      </c>
      <c r="C24" s="102" t="s">
        <v>32</v>
      </c>
      <c r="D24" s="103" t="s">
        <v>33</v>
      </c>
      <c r="E24" s="103">
        <v>0.8</v>
      </c>
      <c r="F24" s="103">
        <v>0.8</v>
      </c>
      <c r="G24" s="104">
        <v>42</v>
      </c>
      <c r="H24" s="104">
        <f t="shared" si="0"/>
        <v>1.3333333333333334E-2</v>
      </c>
      <c r="I24" s="104">
        <f t="shared" si="1"/>
        <v>1.3333333333333334E-2</v>
      </c>
      <c r="J24" s="104" t="str">
        <f>реактивы!C21</f>
        <v>A09.05.086</v>
      </c>
      <c r="K24" s="104" t="str">
        <f>реактивы!D21</f>
        <v>Исследование уровня лития в крови</v>
      </c>
      <c r="L24" s="104" t="b">
        <f t="shared" si="2"/>
        <v>1</v>
      </c>
      <c r="M24" s="104" t="b">
        <f t="shared" si="3"/>
        <v>1</v>
      </c>
      <c r="N24" s="104">
        <f>реактивы!O21</f>
        <v>40.630000000000003</v>
      </c>
      <c r="O24" s="104" t="str">
        <f>'17'!B7</f>
        <v>A09.05.086</v>
      </c>
      <c r="P24" s="104" t="str">
        <f>'17'!C7</f>
        <v>Исследование уровня лития в крови</v>
      </c>
      <c r="Q24" s="104" t="b">
        <f t="shared" si="5"/>
        <v>1</v>
      </c>
      <c r="R24" s="104" t="b">
        <f t="shared" si="4"/>
        <v>1</v>
      </c>
      <c r="S24" s="109">
        <f>'17'!L7</f>
        <v>350</v>
      </c>
    </row>
    <row r="25" spans="2:19" ht="37.5" x14ac:dyDescent="0.3">
      <c r="B25" s="108">
        <v>18</v>
      </c>
      <c r="C25" s="102" t="s">
        <v>34</v>
      </c>
      <c r="D25" s="103" t="s">
        <v>35</v>
      </c>
      <c r="E25" s="103">
        <v>0.8</v>
      </c>
      <c r="F25" s="103">
        <v>0.8</v>
      </c>
      <c r="G25" s="104">
        <v>21</v>
      </c>
      <c r="H25" s="104">
        <f t="shared" si="0"/>
        <v>1.3333333333333334E-2</v>
      </c>
      <c r="I25" s="104">
        <f t="shared" si="1"/>
        <v>1.3333333333333334E-2</v>
      </c>
      <c r="J25" s="104" t="str">
        <f>реактивы!C22</f>
        <v>A09.05.044</v>
      </c>
      <c r="K25" s="104" t="str">
        <f>реактивы!D22</f>
        <v>Определение активности гамма-глютамилтрансферазы в крови</v>
      </c>
      <c r="L25" s="104" t="b">
        <f t="shared" si="2"/>
        <v>1</v>
      </c>
      <c r="M25" s="104" t="b">
        <f t="shared" si="3"/>
        <v>1</v>
      </c>
      <c r="N25" s="104">
        <f>реактивы!O22</f>
        <v>8.74</v>
      </c>
      <c r="O25" s="104" t="str">
        <f>'18'!B7</f>
        <v>A09.05.044</v>
      </c>
      <c r="P25" s="104" t="str">
        <f>'18'!C7</f>
        <v>Определение активности гамма-глютамилтрансферазы в крови</v>
      </c>
      <c r="Q25" s="104" t="b">
        <f t="shared" si="5"/>
        <v>1</v>
      </c>
      <c r="R25" s="104" t="b">
        <f t="shared" si="4"/>
        <v>1</v>
      </c>
      <c r="S25" s="109">
        <f>'18'!L7</f>
        <v>310</v>
      </c>
    </row>
    <row r="26" spans="2:19" ht="37.5" x14ac:dyDescent="0.3">
      <c r="B26" s="108">
        <v>19</v>
      </c>
      <c r="C26" s="102" t="s">
        <v>36</v>
      </c>
      <c r="D26" s="103" t="s">
        <v>194</v>
      </c>
      <c r="E26" s="103">
        <v>0.8</v>
      </c>
      <c r="F26" s="103">
        <v>0.8</v>
      </c>
      <c r="G26" s="104">
        <v>19</v>
      </c>
      <c r="H26" s="104">
        <f t="shared" si="0"/>
        <v>1.3333333333333334E-2</v>
      </c>
      <c r="I26" s="104">
        <f t="shared" si="1"/>
        <v>1.3333333333333334E-2</v>
      </c>
      <c r="J26" s="104" t="str">
        <f>реактивы!C23</f>
        <v>A09.05.041</v>
      </c>
      <c r="K26" s="104" t="str">
        <f>реактивы!D23</f>
        <v>Определение активности аспартатаминотрансферазы в крови</v>
      </c>
      <c r="L26" s="104" t="b">
        <f t="shared" si="2"/>
        <v>1</v>
      </c>
      <c r="M26" s="104" t="b">
        <f t="shared" si="3"/>
        <v>1</v>
      </c>
      <c r="N26" s="104">
        <f>реактивы!O23</f>
        <v>3.94</v>
      </c>
      <c r="O26" s="104" t="str">
        <f>'19'!B7</f>
        <v>A09.05.041</v>
      </c>
      <c r="P26" s="104" t="str">
        <f>'19'!C7</f>
        <v>Определение активности аспартатаминотрансферазы в крови</v>
      </c>
      <c r="Q26" s="104" t="b">
        <f t="shared" si="5"/>
        <v>1</v>
      </c>
      <c r="R26" s="104" t="b">
        <f t="shared" si="4"/>
        <v>1</v>
      </c>
      <c r="S26" s="109">
        <f>'19'!L7</f>
        <v>310</v>
      </c>
    </row>
    <row r="27" spans="2:19" ht="18.75" x14ac:dyDescent="0.3">
      <c r="B27" s="108">
        <v>20</v>
      </c>
      <c r="C27" s="102" t="s">
        <v>37</v>
      </c>
      <c r="D27" s="103" t="s">
        <v>38</v>
      </c>
      <c r="E27" s="103">
        <v>0.8</v>
      </c>
      <c r="F27" s="103">
        <v>0.8</v>
      </c>
      <c r="G27" s="104">
        <v>18</v>
      </c>
      <c r="H27" s="104">
        <f t="shared" si="0"/>
        <v>1.3333333333333334E-2</v>
      </c>
      <c r="I27" s="104">
        <f t="shared" si="1"/>
        <v>1.3333333333333334E-2</v>
      </c>
      <c r="J27" s="104" t="str">
        <f>реактивы!C24</f>
        <v>A09.05.042</v>
      </c>
      <c r="K27" s="104" t="str">
        <f>реактивы!D24</f>
        <v>Определение активности аланинаминотрансферазы в крови</v>
      </c>
      <c r="L27" s="104" t="b">
        <f t="shared" si="2"/>
        <v>1</v>
      </c>
      <c r="M27" s="104" t="b">
        <f t="shared" si="3"/>
        <v>1</v>
      </c>
      <c r="N27" s="104">
        <f>реактивы!O24</f>
        <v>8.92</v>
      </c>
      <c r="O27" s="104" t="str">
        <f>'20'!B7</f>
        <v>A09.05.042</v>
      </c>
      <c r="P27" s="104" t="str">
        <f>'20'!C7</f>
        <v>Определение активности аланинаминотрансферазы в крови</v>
      </c>
      <c r="Q27" s="104" t="b">
        <f t="shared" si="5"/>
        <v>1</v>
      </c>
      <c r="R27" s="104" t="b">
        <f t="shared" si="4"/>
        <v>1</v>
      </c>
      <c r="S27" s="109">
        <f>'20'!L7</f>
        <v>310</v>
      </c>
    </row>
    <row r="28" spans="2:19" ht="18.75" x14ac:dyDescent="0.3">
      <c r="B28" s="108">
        <v>21</v>
      </c>
      <c r="C28" s="102" t="s">
        <v>39</v>
      </c>
      <c r="D28" s="103" t="s">
        <v>40</v>
      </c>
      <c r="E28" s="103">
        <v>0.8</v>
      </c>
      <c r="F28" s="103">
        <v>0.8</v>
      </c>
      <c r="G28" s="104">
        <v>20</v>
      </c>
      <c r="H28" s="104">
        <f t="shared" si="0"/>
        <v>1.3333333333333334E-2</v>
      </c>
      <c r="I28" s="104">
        <f t="shared" si="1"/>
        <v>1.3333333333333334E-2</v>
      </c>
      <c r="J28" s="104" t="str">
        <f>реактивы!C25</f>
        <v>A09.05.045</v>
      </c>
      <c r="K28" s="104" t="str">
        <f>реактивы!D25</f>
        <v>Определение активности амилазы в крови</v>
      </c>
      <c r="L28" s="104" t="b">
        <f t="shared" si="2"/>
        <v>1</v>
      </c>
      <c r="M28" s="104" t="b">
        <f t="shared" si="3"/>
        <v>1</v>
      </c>
      <c r="N28" s="104">
        <f>реактивы!O25</f>
        <v>65.349999999999994</v>
      </c>
      <c r="O28" s="104" t="str">
        <f>'21'!B7</f>
        <v>A09.05.045</v>
      </c>
      <c r="P28" s="104" t="str">
        <f>'21'!C7</f>
        <v>Определение активности амилазы в крови</v>
      </c>
      <c r="Q28" s="104" t="b">
        <f t="shared" si="5"/>
        <v>1</v>
      </c>
      <c r="R28" s="104" t="b">
        <f t="shared" si="4"/>
        <v>1</v>
      </c>
      <c r="S28" s="109">
        <f>'21'!L7</f>
        <v>380</v>
      </c>
    </row>
    <row r="29" spans="2:19" ht="18.75" x14ac:dyDescent="0.3">
      <c r="B29" s="108">
        <v>22</v>
      </c>
      <c r="C29" s="102" t="s">
        <v>41</v>
      </c>
      <c r="D29" s="103" t="s">
        <v>42</v>
      </c>
      <c r="E29" s="103">
        <v>0.8</v>
      </c>
      <c r="F29" s="103">
        <v>0.8</v>
      </c>
      <c r="G29" s="104">
        <v>22</v>
      </c>
      <c r="H29" s="104">
        <f t="shared" si="0"/>
        <v>1.3333333333333334E-2</v>
      </c>
      <c r="I29" s="104">
        <f t="shared" si="1"/>
        <v>1.3333333333333334E-2</v>
      </c>
      <c r="J29" s="104" t="str">
        <f>реактивы!C26</f>
        <v>A09.05.046</v>
      </c>
      <c r="K29" s="104" t="str">
        <f>реактивы!D26</f>
        <v>Определение активности щелочной фосфатазы в крови</v>
      </c>
      <c r="L29" s="104" t="b">
        <f t="shared" si="2"/>
        <v>1</v>
      </c>
      <c r="M29" s="104" t="b">
        <f t="shared" si="3"/>
        <v>1</v>
      </c>
      <c r="N29" s="104">
        <f>реактивы!O26</f>
        <v>5.76</v>
      </c>
      <c r="O29" s="104" t="str">
        <f>'22'!B7</f>
        <v>A09.05.046</v>
      </c>
      <c r="P29" s="104" t="str">
        <f>'22'!C7</f>
        <v>Определение активности щелочной фосфатазы в крови</v>
      </c>
      <c r="Q29" s="104" t="b">
        <f t="shared" si="5"/>
        <v>1</v>
      </c>
      <c r="R29" s="104" t="b">
        <f t="shared" si="4"/>
        <v>1</v>
      </c>
      <c r="S29" s="109">
        <f>'22'!L7</f>
        <v>310</v>
      </c>
    </row>
    <row r="30" spans="2:19" ht="18.75" x14ac:dyDescent="0.3">
      <c r="B30" s="108">
        <v>23</v>
      </c>
      <c r="C30" s="102" t="s">
        <v>43</v>
      </c>
      <c r="D30" s="103" t="s">
        <v>44</v>
      </c>
      <c r="E30" s="103">
        <v>0.8</v>
      </c>
      <c r="F30" s="103">
        <v>0.8</v>
      </c>
      <c r="G30" s="104">
        <v>23</v>
      </c>
      <c r="H30" s="104">
        <f t="shared" si="0"/>
        <v>1.3333333333333334E-2</v>
      </c>
      <c r="I30" s="104">
        <f t="shared" si="1"/>
        <v>1.3333333333333334E-2</v>
      </c>
      <c r="J30" s="104" t="str">
        <f>реактивы!C27</f>
        <v>A09.05.180</v>
      </c>
      <c r="K30" s="104" t="str">
        <f>реактивы!D27</f>
        <v>Определение активности панкреатической амилазы в крови</v>
      </c>
      <c r="L30" s="104" t="b">
        <f t="shared" si="2"/>
        <v>1</v>
      </c>
      <c r="M30" s="104" t="b">
        <f t="shared" si="3"/>
        <v>1</v>
      </c>
      <c r="N30" s="104">
        <f>реактивы!O27</f>
        <v>114.52</v>
      </c>
      <c r="O30" s="104" t="str">
        <f>'23'!B7</f>
        <v>A09.05.180</v>
      </c>
      <c r="P30" s="104" t="str">
        <f>'23'!C7</f>
        <v>Определение активности панкреатической амилазы в крови</v>
      </c>
      <c r="Q30" s="104" t="b">
        <f t="shared" si="5"/>
        <v>1</v>
      </c>
      <c r="R30" s="104" t="b">
        <f t="shared" si="4"/>
        <v>1</v>
      </c>
      <c r="S30" s="109">
        <f>'23'!L7</f>
        <v>440</v>
      </c>
    </row>
    <row r="31" spans="2:19" ht="18.75" x14ac:dyDescent="0.3">
      <c r="B31" s="108">
        <v>24</v>
      </c>
      <c r="C31" s="102" t="s">
        <v>45</v>
      </c>
      <c r="D31" s="103" t="s">
        <v>46</v>
      </c>
      <c r="E31" s="103">
        <v>0.8</v>
      </c>
      <c r="F31" s="103">
        <v>0.8</v>
      </c>
      <c r="G31" s="104">
        <v>25</v>
      </c>
      <c r="H31" s="104">
        <f t="shared" si="0"/>
        <v>1.3333333333333334E-2</v>
      </c>
      <c r="I31" s="104">
        <f t="shared" si="1"/>
        <v>1.3333333333333334E-2</v>
      </c>
      <c r="J31" s="104" t="str">
        <f>реактивы!C28</f>
        <v>A09.05.039</v>
      </c>
      <c r="K31" s="104" t="str">
        <f>реактивы!D28</f>
        <v>Определение активности лактатдегидрогеназы в крови</v>
      </c>
      <c r="L31" s="104" t="b">
        <f t="shared" si="2"/>
        <v>1</v>
      </c>
      <c r="M31" s="104" t="b">
        <f t="shared" si="3"/>
        <v>1</v>
      </c>
      <c r="N31" s="104">
        <f>реактивы!O28</f>
        <v>7.33</v>
      </c>
      <c r="O31" s="104" t="str">
        <f>'24'!B7</f>
        <v>A09.05.039</v>
      </c>
      <c r="P31" s="104" t="str">
        <f>'24'!C7</f>
        <v>Определение активности лактатдегидрогеназы в крови</v>
      </c>
      <c r="Q31" s="104" t="b">
        <f t="shared" si="5"/>
        <v>1</v>
      </c>
      <c r="R31" s="104" t="b">
        <f t="shared" si="4"/>
        <v>1</v>
      </c>
      <c r="S31" s="109">
        <f>'24'!L7</f>
        <v>310</v>
      </c>
    </row>
    <row r="32" spans="2:19" ht="37.5" x14ac:dyDescent="0.3">
      <c r="B32" s="108">
        <v>25</v>
      </c>
      <c r="C32" s="102" t="s">
        <v>47</v>
      </c>
      <c r="D32" s="103" t="s">
        <v>48</v>
      </c>
      <c r="E32" s="103">
        <v>7.5</v>
      </c>
      <c r="F32" s="103">
        <v>2</v>
      </c>
      <c r="G32" s="104">
        <v>47</v>
      </c>
      <c r="H32" s="104">
        <f t="shared" si="0"/>
        <v>0.125</v>
      </c>
      <c r="I32" s="104">
        <f t="shared" si="1"/>
        <v>3.3333333333333333E-2</v>
      </c>
      <c r="J32" s="104" t="str">
        <f>реактивы!C29</f>
        <v>A09.05.009</v>
      </c>
      <c r="K32" s="104" t="str">
        <f>реактивы!D29</f>
        <v>Исследование уровня C-реактивного белка в сыворотке крови</v>
      </c>
      <c r="L32" s="104" t="b">
        <f t="shared" si="2"/>
        <v>1</v>
      </c>
      <c r="M32" s="104" t="b">
        <f t="shared" si="3"/>
        <v>1</v>
      </c>
      <c r="N32" s="104">
        <f>реактивы!O29</f>
        <v>17.760000000000002</v>
      </c>
      <c r="O32" s="104" t="str">
        <f>'25'!B7</f>
        <v>A09.05.009</v>
      </c>
      <c r="P32" s="104" t="str">
        <f>'25'!C7</f>
        <v>Исследование уровня C-реактивного белка в сыворотке крови</v>
      </c>
      <c r="Q32" s="104" t="b">
        <f t="shared" si="5"/>
        <v>1</v>
      </c>
      <c r="R32" s="104" t="b">
        <f t="shared" si="4"/>
        <v>1</v>
      </c>
      <c r="S32" s="109">
        <f>'25'!L7</f>
        <v>450</v>
      </c>
    </row>
    <row r="33" spans="2:19" ht="18.75" x14ac:dyDescent="0.3">
      <c r="B33" s="108">
        <v>26</v>
      </c>
      <c r="C33" s="102" t="s">
        <v>49</v>
      </c>
      <c r="D33" s="103" t="s">
        <v>50</v>
      </c>
      <c r="E33" s="103">
        <v>1</v>
      </c>
      <c r="F33" s="103">
        <v>3</v>
      </c>
      <c r="G33" s="104">
        <v>44</v>
      </c>
      <c r="H33" s="104">
        <f t="shared" si="0"/>
        <v>1.6666666666666666E-2</v>
      </c>
      <c r="I33" s="104">
        <f t="shared" si="1"/>
        <v>0.05</v>
      </c>
      <c r="J33" s="104" t="str">
        <f>реактивы!C31</f>
        <v>A09.05.050</v>
      </c>
      <c r="K33" s="104" t="str">
        <f>реактивы!D31</f>
        <v>Исследование уровня фибриногена в крови</v>
      </c>
      <c r="L33" s="104" t="b">
        <f>IF(J33=C33,J33=C33,J33=C33)</f>
        <v>1</v>
      </c>
      <c r="M33" s="104" t="b">
        <f t="shared" si="3"/>
        <v>1</v>
      </c>
      <c r="N33" s="104">
        <f>реактивы!O31</f>
        <v>25.23</v>
      </c>
      <c r="O33" s="104" t="str">
        <f>'26'!B7</f>
        <v>A09.05.050</v>
      </c>
      <c r="P33" s="104" t="str">
        <f>'26'!C7</f>
        <v>Исследование уровня фибриногена в крови</v>
      </c>
      <c r="Q33" s="104" t="b">
        <f t="shared" si="5"/>
        <v>1</v>
      </c>
      <c r="R33" s="104" t="b">
        <f t="shared" si="4"/>
        <v>1</v>
      </c>
      <c r="S33" s="109">
        <f>'26'!L7</f>
        <v>380</v>
      </c>
    </row>
    <row r="34" spans="2:19" ht="18.75" x14ac:dyDescent="0.3">
      <c r="B34" s="108">
        <v>27</v>
      </c>
      <c r="C34" s="102" t="s">
        <v>195</v>
      </c>
      <c r="D34" s="105" t="s">
        <v>196</v>
      </c>
      <c r="E34" s="103">
        <v>6</v>
      </c>
      <c r="F34" s="103">
        <v>20</v>
      </c>
      <c r="G34" s="104">
        <v>10</v>
      </c>
      <c r="H34" s="104">
        <f t="shared" si="0"/>
        <v>0.1</v>
      </c>
      <c r="I34" s="104">
        <f t="shared" si="1"/>
        <v>0.33333333333333331</v>
      </c>
      <c r="J34" s="104" t="str">
        <f>реактивы!C34</f>
        <v>A12.20.001</v>
      </c>
      <c r="K34" s="104" t="str">
        <f>реактивы!D34</f>
        <v>Микроскопическое исследование влагалищных мазков</v>
      </c>
      <c r="L34" s="104" t="b">
        <f t="shared" si="2"/>
        <v>1</v>
      </c>
      <c r="M34" s="104" t="b">
        <f>IF(K34=D34,K34=D34,K34=D34)</f>
        <v>1</v>
      </c>
      <c r="N34" s="104">
        <f>реактивы!O34</f>
        <v>1.33</v>
      </c>
      <c r="O34" s="104" t="str">
        <f>'27'!B7</f>
        <v>A12.20.001</v>
      </c>
      <c r="P34" s="104" t="str">
        <f>'27'!C7</f>
        <v>Микроскопическое исследование влагалищных мазков</v>
      </c>
      <c r="Q34" s="104" t="b">
        <f t="shared" si="5"/>
        <v>1</v>
      </c>
      <c r="R34" s="104" t="b">
        <f t="shared" si="4"/>
        <v>1</v>
      </c>
      <c r="S34" s="109">
        <f>'27'!L7</f>
        <v>770</v>
      </c>
    </row>
    <row r="35" spans="2:19" ht="37.5" x14ac:dyDescent="0.3">
      <c r="B35" s="108">
        <v>28</v>
      </c>
      <c r="C35" s="102" t="s">
        <v>51</v>
      </c>
      <c r="D35" s="103" t="s">
        <v>52</v>
      </c>
      <c r="E35" s="103">
        <v>10</v>
      </c>
      <c r="F35" s="103">
        <v>5</v>
      </c>
      <c r="G35" s="104">
        <v>7</v>
      </c>
      <c r="H35" s="104">
        <f t="shared" si="0"/>
        <v>0.16666666666666666</v>
      </c>
      <c r="I35" s="104">
        <f t="shared" si="1"/>
        <v>8.3333333333333329E-2</v>
      </c>
      <c r="J35" s="104" t="str">
        <f>реактивы!C36</f>
        <v>A09.19.001.001</v>
      </c>
      <c r="K35" s="104" t="str">
        <f>реактивы!D36</f>
        <v>Экспресс-исследование кала на скрытую кровь иммунохроматографическим методом</v>
      </c>
      <c r="L35" s="104" t="b">
        <f t="shared" si="2"/>
        <v>1</v>
      </c>
      <c r="M35" s="104" t="b">
        <f t="shared" si="3"/>
        <v>1</v>
      </c>
      <c r="N35" s="104">
        <f>реактивы!O36</f>
        <v>100</v>
      </c>
      <c r="O35" s="104" t="str">
        <f>'28'!B7</f>
        <v>A09.19.001.001</v>
      </c>
      <c r="P35" s="104" t="str">
        <f>'28'!C7</f>
        <v>Экспресс-исследование кала на скрытую кровь иммунохроматографическим методом</v>
      </c>
      <c r="Q35" s="104" t="b">
        <f t="shared" si="5"/>
        <v>1</v>
      </c>
      <c r="R35" s="104" t="b">
        <f t="shared" si="4"/>
        <v>1</v>
      </c>
      <c r="S35" s="109">
        <f>'28'!L7</f>
        <v>650</v>
      </c>
    </row>
    <row r="36" spans="2:19" ht="18.75" x14ac:dyDescent="0.3">
      <c r="B36" s="108">
        <v>29</v>
      </c>
      <c r="C36" s="102" t="s">
        <v>53</v>
      </c>
      <c r="D36" s="106" t="s">
        <v>54</v>
      </c>
      <c r="E36" s="103">
        <v>5</v>
      </c>
      <c r="F36" s="103">
        <v>5</v>
      </c>
      <c r="G36" s="104">
        <v>2</v>
      </c>
      <c r="H36" s="104">
        <f t="shared" si="0"/>
        <v>8.3333333333333329E-2</v>
      </c>
      <c r="I36" s="104">
        <f t="shared" si="1"/>
        <v>8.3333333333333329E-2</v>
      </c>
      <c r="J36" s="104" t="str">
        <f>реактивы!C37</f>
        <v>A09.28.003</v>
      </c>
      <c r="K36" s="104" t="str">
        <f>реактивы!D37</f>
        <v>Определение белка в моче</v>
      </c>
      <c r="L36" s="104" t="b">
        <f t="shared" si="2"/>
        <v>1</v>
      </c>
      <c r="M36" s="104" t="b">
        <f t="shared" si="3"/>
        <v>1</v>
      </c>
      <c r="N36" s="104">
        <f>реактивы!O37</f>
        <v>3.7399999999999998</v>
      </c>
      <c r="O36" s="104" t="str">
        <f>'29'!B7</f>
        <v>A09.28.003</v>
      </c>
      <c r="P36" s="104" t="str">
        <f>'29'!C7</f>
        <v>Определение белка в моче</v>
      </c>
      <c r="Q36" s="104" t="b">
        <f t="shared" si="5"/>
        <v>1</v>
      </c>
      <c r="R36" s="104" t="b">
        <f t="shared" si="4"/>
        <v>1</v>
      </c>
      <c r="S36" s="109">
        <f>'29'!L7</f>
        <v>460</v>
      </c>
    </row>
    <row r="37" spans="2:19" ht="18.75" x14ac:dyDescent="0.3">
      <c r="B37" s="108">
        <v>30</v>
      </c>
      <c r="C37" s="102" t="s">
        <v>55</v>
      </c>
      <c r="D37" s="103" t="s">
        <v>56</v>
      </c>
      <c r="E37" s="103">
        <v>5</v>
      </c>
      <c r="F37" s="103">
        <v>5</v>
      </c>
      <c r="G37" s="104">
        <v>3</v>
      </c>
      <c r="H37" s="104">
        <f t="shared" si="0"/>
        <v>8.3333333333333329E-2</v>
      </c>
      <c r="I37" s="104">
        <f t="shared" si="1"/>
        <v>8.3333333333333329E-2</v>
      </c>
      <c r="J37" s="104" t="str">
        <f>реактивы!C40</f>
        <v>A09.28.011</v>
      </c>
      <c r="K37" s="104" t="str">
        <f>реактивы!D40</f>
        <v>Исследование уровня глюкозы в моче</v>
      </c>
      <c r="L37" s="104" t="b">
        <f t="shared" si="2"/>
        <v>1</v>
      </c>
      <c r="M37" s="104" t="b">
        <f t="shared" si="3"/>
        <v>1</v>
      </c>
      <c r="N37" s="104">
        <f>реактивы!O40</f>
        <v>1.92</v>
      </c>
      <c r="O37" s="104" t="str">
        <f>'30'!B7</f>
        <v>A09.28.011</v>
      </c>
      <c r="P37" s="104" t="str">
        <f>'30'!C7</f>
        <v>Исследование уровня глюкозы в моче</v>
      </c>
      <c r="Q37" s="104" t="b">
        <f t="shared" si="5"/>
        <v>1</v>
      </c>
      <c r="R37" s="104" t="b">
        <f t="shared" si="4"/>
        <v>1</v>
      </c>
      <c r="S37" s="109">
        <f>'30'!L7</f>
        <v>450</v>
      </c>
    </row>
    <row r="38" spans="2:19" ht="18.75" x14ac:dyDescent="0.3">
      <c r="B38" s="108">
        <v>31</v>
      </c>
      <c r="C38" s="102" t="s">
        <v>57</v>
      </c>
      <c r="D38" s="103" t="s">
        <v>58</v>
      </c>
      <c r="E38" s="103">
        <v>0.8</v>
      </c>
      <c r="F38" s="103">
        <v>0.8</v>
      </c>
      <c r="G38" s="104">
        <v>24</v>
      </c>
      <c r="H38" s="104">
        <f t="shared" si="0"/>
        <v>1.3333333333333334E-2</v>
      </c>
      <c r="I38" s="104">
        <f t="shared" si="1"/>
        <v>1.3333333333333334E-2</v>
      </c>
      <c r="J38" s="104" t="str">
        <f>реактивы!C42</f>
        <v>A09.28.027</v>
      </c>
      <c r="K38" s="104" t="str">
        <f>реактивы!D42</f>
        <v>Определение активности альфа-амилазы в моче</v>
      </c>
      <c r="L38" s="104" t="b">
        <f t="shared" si="2"/>
        <v>1</v>
      </c>
      <c r="M38" s="104" t="b">
        <f t="shared" si="3"/>
        <v>1</v>
      </c>
      <c r="N38" s="104">
        <f>реактивы!O42</f>
        <v>65.349999999999994</v>
      </c>
      <c r="O38" s="104" t="str">
        <f>'31'!B7</f>
        <v>A09.28.027</v>
      </c>
      <c r="P38" s="104" t="str">
        <f>'31'!C7</f>
        <v>Определение активности альфа-амилазы в моче</v>
      </c>
      <c r="Q38" s="104" t="b">
        <f t="shared" si="5"/>
        <v>1</v>
      </c>
      <c r="R38" s="104" t="b">
        <f t="shared" si="4"/>
        <v>1</v>
      </c>
      <c r="S38" s="109">
        <f>'31'!L7</f>
        <v>380</v>
      </c>
    </row>
    <row r="39" spans="2:19" ht="18.75" x14ac:dyDescent="0.3">
      <c r="B39" s="108">
        <v>32</v>
      </c>
      <c r="C39" s="102" t="s">
        <v>59</v>
      </c>
      <c r="D39" s="103" t="s">
        <v>60</v>
      </c>
      <c r="E39" s="103">
        <v>2</v>
      </c>
      <c r="F39" s="103">
        <v>1</v>
      </c>
      <c r="G39" s="104">
        <v>16</v>
      </c>
      <c r="H39" s="104">
        <f>E39/60</f>
        <v>3.3333333333333333E-2</v>
      </c>
      <c r="I39" s="104">
        <f t="shared" si="1"/>
        <v>1.6666666666666666E-2</v>
      </c>
      <c r="J39" s="104" t="str">
        <f>реактивы!C43</f>
        <v>A12.05.001</v>
      </c>
      <c r="K39" s="104" t="str">
        <f>реактивы!D43</f>
        <v>Исследование скорости оседания эритроцитов</v>
      </c>
      <c r="L39" s="104" t="b">
        <f t="shared" si="2"/>
        <v>1</v>
      </c>
      <c r="M39" s="104" t="b">
        <f t="shared" si="3"/>
        <v>1</v>
      </c>
      <c r="N39" s="104">
        <f>реактивы!O43</f>
        <v>2.5700000000000003</v>
      </c>
      <c r="O39" s="104" t="str">
        <f>'32'!B7</f>
        <v>A12.05.001</v>
      </c>
      <c r="P39" s="104" t="str">
        <f>'32'!C7</f>
        <v>Исследование скорости оседания эритроцитов</v>
      </c>
      <c r="Q39" s="104" t="b">
        <f t="shared" si="5"/>
        <v>1</v>
      </c>
      <c r="R39" s="104" t="b">
        <f t="shared" si="4"/>
        <v>1</v>
      </c>
      <c r="S39" s="109">
        <f>'32'!L7</f>
        <v>330</v>
      </c>
    </row>
    <row r="40" spans="2:19" ht="18.75" x14ac:dyDescent="0.3">
      <c r="B40" s="108">
        <v>33</v>
      </c>
      <c r="C40" s="102" t="s">
        <v>61</v>
      </c>
      <c r="D40" s="103" t="s">
        <v>62</v>
      </c>
      <c r="E40" s="103">
        <v>0</v>
      </c>
      <c r="F40" s="103">
        <v>13</v>
      </c>
      <c r="G40" s="104">
        <v>50</v>
      </c>
      <c r="H40" s="104">
        <f t="shared" si="0"/>
        <v>0</v>
      </c>
      <c r="I40" s="104">
        <f t="shared" si="1"/>
        <v>0.21666666666666667</v>
      </c>
      <c r="J40" s="104" t="str">
        <f>реактивы!C46</f>
        <v>A12.05.005</v>
      </c>
      <c r="K40" s="104" t="str">
        <f>реактивы!D46</f>
        <v>Определение основных групп по системе AB0</v>
      </c>
      <c r="L40" s="104" t="b">
        <f t="shared" si="2"/>
        <v>1</v>
      </c>
      <c r="M40" s="104" t="b">
        <f t="shared" si="3"/>
        <v>1</v>
      </c>
      <c r="N40" s="104">
        <f>реактивы!O46</f>
        <v>4.0600000000000005</v>
      </c>
      <c r="O40" s="104" t="str">
        <f>'33'!B7</f>
        <v>A12.05.005</v>
      </c>
      <c r="P40" s="104" t="str">
        <f>'33'!C7</f>
        <v>Определение основных групп по системе AB0</v>
      </c>
      <c r="Q40" s="104" t="b">
        <f t="shared" si="5"/>
        <v>1</v>
      </c>
      <c r="R40" s="104" t="b">
        <f t="shared" si="4"/>
        <v>1</v>
      </c>
      <c r="S40" s="109">
        <f>'33'!L7</f>
        <v>540</v>
      </c>
    </row>
    <row r="41" spans="2:19" ht="18.75" x14ac:dyDescent="0.3">
      <c r="B41" s="108">
        <v>34</v>
      </c>
      <c r="C41" s="102" t="s">
        <v>63</v>
      </c>
      <c r="D41" s="103" t="s">
        <v>64</v>
      </c>
      <c r="E41" s="103">
        <v>0</v>
      </c>
      <c r="F41" s="103">
        <v>13</v>
      </c>
      <c r="G41" s="104">
        <v>51</v>
      </c>
      <c r="H41" s="104">
        <f t="shared" si="0"/>
        <v>0</v>
      </c>
      <c r="I41" s="104">
        <f t="shared" si="1"/>
        <v>0.21666666666666667</v>
      </c>
      <c r="J41" s="104" t="str">
        <f>реактивы!C50</f>
        <v>A12.05.006</v>
      </c>
      <c r="K41" s="104" t="str">
        <f>реактивы!D50</f>
        <v>Определение антигена D системы Резус (резус-фактор)</v>
      </c>
      <c r="L41" s="104" t="b">
        <f t="shared" si="2"/>
        <v>1</v>
      </c>
      <c r="M41" s="104" t="b">
        <f t="shared" si="3"/>
        <v>1</v>
      </c>
      <c r="N41" s="104">
        <f>реактивы!O50</f>
        <v>5.3900000000000006</v>
      </c>
      <c r="O41" s="104" t="str">
        <f>'34'!B7</f>
        <v>A12.05.006</v>
      </c>
      <c r="P41" s="104" t="str">
        <f>'34'!C7</f>
        <v>Определение антигена D системы Резус (резус-фактор)</v>
      </c>
      <c r="Q41" s="104" t="b">
        <f t="shared" si="5"/>
        <v>1</v>
      </c>
      <c r="R41" s="104" t="b">
        <f t="shared" si="4"/>
        <v>1</v>
      </c>
      <c r="S41" s="109">
        <f>'34'!L7</f>
        <v>540</v>
      </c>
    </row>
    <row r="42" spans="2:19" ht="37.5" x14ac:dyDescent="0.3">
      <c r="B42" s="108">
        <v>35</v>
      </c>
      <c r="C42" s="102" t="s">
        <v>65</v>
      </c>
      <c r="D42" s="103" t="s">
        <v>66</v>
      </c>
      <c r="E42" s="103">
        <v>1</v>
      </c>
      <c r="F42" s="103">
        <v>3</v>
      </c>
      <c r="G42" s="104">
        <v>43</v>
      </c>
      <c r="H42" s="104">
        <f t="shared" si="0"/>
        <v>1.6666666666666666E-2</v>
      </c>
      <c r="I42" s="104">
        <f t="shared" si="1"/>
        <v>0.05</v>
      </c>
      <c r="J42" s="104" t="str">
        <f>реактивы!C52</f>
        <v>A12.05.027</v>
      </c>
      <c r="K42" s="104" t="str">
        <f>реактивы!D52</f>
        <v>Определение протромбинового (тромбопластинового) времени в крови или в плазме</v>
      </c>
      <c r="L42" s="104" t="b">
        <f t="shared" si="2"/>
        <v>1</v>
      </c>
      <c r="M42" s="104" t="b">
        <f t="shared" si="3"/>
        <v>1</v>
      </c>
      <c r="N42" s="104">
        <f>реактивы!O52</f>
        <v>17.830000000000002</v>
      </c>
      <c r="O42" s="104" t="str">
        <f>'35'!B7</f>
        <v>A12.05.027</v>
      </c>
      <c r="P42" s="104" t="str">
        <f>'35'!C7</f>
        <v>Определение протромбинового (тромбопластинового) времени в крови или в плазме</v>
      </c>
      <c r="Q42" s="104" t="b">
        <f t="shared" si="5"/>
        <v>1</v>
      </c>
      <c r="R42" s="104" t="b">
        <f t="shared" si="4"/>
        <v>1</v>
      </c>
      <c r="S42" s="109">
        <f>'35'!L7</f>
        <v>370</v>
      </c>
    </row>
    <row r="43" spans="2:19" ht="18.75" x14ac:dyDescent="0.3">
      <c r="B43" s="108">
        <v>36</v>
      </c>
      <c r="C43" s="102" t="s">
        <v>67</v>
      </c>
      <c r="D43" s="103" t="s">
        <v>68</v>
      </c>
      <c r="E43" s="103">
        <v>1</v>
      </c>
      <c r="F43" s="103">
        <v>3</v>
      </c>
      <c r="G43" s="104">
        <v>46</v>
      </c>
      <c r="H43" s="104">
        <f t="shared" si="0"/>
        <v>1.6666666666666666E-2</v>
      </c>
      <c r="I43" s="104">
        <f t="shared" si="1"/>
        <v>0.05</v>
      </c>
      <c r="J43" s="104" t="str">
        <f>реактивы!C55</f>
        <v>A12.05.028</v>
      </c>
      <c r="K43" s="104" t="str">
        <f>реактивы!D55</f>
        <v>Определение тромбинового времени в крови</v>
      </c>
      <c r="L43" s="104" t="b">
        <f t="shared" si="2"/>
        <v>1</v>
      </c>
      <c r="M43" s="104" t="b">
        <f t="shared" si="3"/>
        <v>1</v>
      </c>
      <c r="N43" s="104">
        <f>реактивы!O55</f>
        <v>15.57</v>
      </c>
      <c r="O43" s="104" t="str">
        <f>'36'!B7</f>
        <v>A12.05.028</v>
      </c>
      <c r="P43" s="104" t="str">
        <f>'36'!C7</f>
        <v>Определение тромбинового времени в крови</v>
      </c>
      <c r="Q43" s="104" t="b">
        <f t="shared" si="5"/>
        <v>1</v>
      </c>
      <c r="R43" s="104" t="b">
        <f t="shared" si="4"/>
        <v>1</v>
      </c>
      <c r="S43" s="109">
        <f>'36'!L7</f>
        <v>370</v>
      </c>
    </row>
    <row r="44" spans="2:19" ht="18.75" x14ac:dyDescent="0.3">
      <c r="B44" s="108">
        <v>37</v>
      </c>
      <c r="C44" s="102" t="s">
        <v>69</v>
      </c>
      <c r="D44" s="103" t="s">
        <v>70</v>
      </c>
      <c r="E44" s="103">
        <v>1</v>
      </c>
      <c r="F44" s="103">
        <v>5</v>
      </c>
      <c r="G44" s="104">
        <v>45</v>
      </c>
      <c r="H44" s="104">
        <f t="shared" si="0"/>
        <v>1.6666666666666666E-2</v>
      </c>
      <c r="I44" s="104">
        <f t="shared" si="1"/>
        <v>8.3333333333333329E-2</v>
      </c>
      <c r="J44" s="104" t="str">
        <f>реактивы!C58</f>
        <v>A12.05.039</v>
      </c>
      <c r="K44" s="104" t="str">
        <f>реактивы!D58</f>
        <v>Активированное частичное тромбопластиновое время</v>
      </c>
      <c r="L44" s="104" t="b">
        <f t="shared" si="2"/>
        <v>1</v>
      </c>
      <c r="M44" s="104" t="b">
        <f t="shared" si="3"/>
        <v>1</v>
      </c>
      <c r="N44" s="104">
        <f>реактивы!O58</f>
        <v>16.8</v>
      </c>
      <c r="O44" s="104" t="str">
        <f>'37'!B7</f>
        <v>A12.05.039</v>
      </c>
      <c r="P44" s="104" t="str">
        <f>'37'!C7</f>
        <v>Активированное частичное тромбопластиновое время</v>
      </c>
      <c r="Q44" s="104" t="b">
        <f t="shared" si="5"/>
        <v>1</v>
      </c>
      <c r="R44" s="104" t="b">
        <f t="shared" si="4"/>
        <v>1</v>
      </c>
      <c r="S44" s="109">
        <f>'37'!L7</f>
        <v>410</v>
      </c>
    </row>
    <row r="45" spans="2:19" ht="37.5" x14ac:dyDescent="0.3">
      <c r="B45" s="108">
        <v>38</v>
      </c>
      <c r="C45" s="102" t="s">
        <v>71</v>
      </c>
      <c r="D45" s="103" t="s">
        <v>72</v>
      </c>
      <c r="E45" s="103">
        <v>1</v>
      </c>
      <c r="F45" s="103">
        <v>6</v>
      </c>
      <c r="G45" s="104">
        <v>15</v>
      </c>
      <c r="H45" s="104">
        <f t="shared" si="0"/>
        <v>1.6666666666666666E-2</v>
      </c>
      <c r="I45" s="104">
        <f t="shared" si="1"/>
        <v>0.1</v>
      </c>
      <c r="J45" s="104" t="str">
        <f>реактивы!C61</f>
        <v>A12.05.121</v>
      </c>
      <c r="K45" s="104" t="str">
        <f>реактивы!D61</f>
        <v>Дифференцированный подсчет лейкоцитов (лейкоцитарная формула)</v>
      </c>
      <c r="L45" s="104" t="b">
        <f t="shared" si="2"/>
        <v>1</v>
      </c>
      <c r="M45" s="104" t="b">
        <f t="shared" si="3"/>
        <v>1</v>
      </c>
      <c r="N45" s="104">
        <f>реактивы!O61</f>
        <v>2.89</v>
      </c>
      <c r="O45" s="104" t="str">
        <f>'38'!B7</f>
        <v>A12.05.121</v>
      </c>
      <c r="P45" s="104" t="str">
        <f>'38'!C7</f>
        <v>Дифференцированный подсчет лейкоцитов (лейкоцитарная формула)</v>
      </c>
      <c r="Q45" s="104" t="b">
        <f t="shared" si="5"/>
        <v>1</v>
      </c>
      <c r="R45" s="104" t="b">
        <f t="shared" si="4"/>
        <v>1</v>
      </c>
      <c r="S45" s="109">
        <f>'38'!L7</f>
        <v>410</v>
      </c>
    </row>
    <row r="46" spans="2:19" ht="18.75" x14ac:dyDescent="0.3">
      <c r="B46" s="108">
        <v>39</v>
      </c>
      <c r="C46" s="102" t="s">
        <v>73</v>
      </c>
      <c r="D46" s="103" t="s">
        <v>74</v>
      </c>
      <c r="E46" s="103">
        <v>3</v>
      </c>
      <c r="F46" s="103">
        <v>7</v>
      </c>
      <c r="G46" s="104">
        <v>17</v>
      </c>
      <c r="H46" s="104">
        <f t="shared" si="0"/>
        <v>0.05</v>
      </c>
      <c r="I46" s="104">
        <f t="shared" si="1"/>
        <v>0.11666666666666667</v>
      </c>
      <c r="J46" s="104" t="str">
        <f>реактивы!C64</f>
        <v>A12.05.123</v>
      </c>
      <c r="K46" s="104" t="str">
        <f>реактивы!D64</f>
        <v>Исследование уровня ретикулоцитов в крови</v>
      </c>
      <c r="L46" s="104" t="b">
        <f t="shared" si="2"/>
        <v>1</v>
      </c>
      <c r="M46" s="104" t="b">
        <f t="shared" si="3"/>
        <v>1</v>
      </c>
      <c r="N46" s="104">
        <f>реактивы!O64</f>
        <v>7.1099999999999994</v>
      </c>
      <c r="O46" s="104" t="str">
        <f>'39'!B7</f>
        <v>A12.05.123</v>
      </c>
      <c r="P46" s="104" t="str">
        <f>'39'!C7</f>
        <v>Исследование уровня ретикулоцитов в крови</v>
      </c>
      <c r="Q46" s="104" t="b">
        <f t="shared" si="5"/>
        <v>1</v>
      </c>
      <c r="R46" s="104" t="b">
        <f t="shared" si="4"/>
        <v>1</v>
      </c>
      <c r="S46" s="109">
        <f>'39'!L7</f>
        <v>470</v>
      </c>
    </row>
    <row r="47" spans="2:19" ht="18.75" x14ac:dyDescent="0.3">
      <c r="B47" s="108">
        <v>40</v>
      </c>
      <c r="C47" s="102" t="s">
        <v>75</v>
      </c>
      <c r="D47" s="103" t="s">
        <v>76</v>
      </c>
      <c r="E47" s="103">
        <v>7.5</v>
      </c>
      <c r="F47" s="103">
        <v>2</v>
      </c>
      <c r="G47" s="104">
        <v>49</v>
      </c>
      <c r="H47" s="104">
        <f t="shared" si="0"/>
        <v>0.125</v>
      </c>
      <c r="I47" s="104">
        <f t="shared" si="1"/>
        <v>3.3333333333333333E-2</v>
      </c>
      <c r="J47" s="104" t="str">
        <f>реактивы!C67</f>
        <v>A12.06.015</v>
      </c>
      <c r="K47" s="104" t="str">
        <f>реактивы!D67</f>
        <v>Определение антистрептолизина-O в сыворотке крови</v>
      </c>
      <c r="L47" s="104" t="b">
        <f t="shared" si="2"/>
        <v>1</v>
      </c>
      <c r="M47" s="104" t="b">
        <f t="shared" si="3"/>
        <v>1</v>
      </c>
      <c r="N47" s="104">
        <f>реактивы!O67</f>
        <v>13.61</v>
      </c>
      <c r="O47" s="104" t="str">
        <f>'40'!B7</f>
        <v>A12.06.015</v>
      </c>
      <c r="P47" s="104" t="str">
        <f>'40'!C7</f>
        <v>Определение антистрептолизина-O в сыворотке крови</v>
      </c>
      <c r="Q47" s="104" t="b">
        <f t="shared" si="5"/>
        <v>1</v>
      </c>
      <c r="R47" s="104" t="b">
        <f t="shared" si="4"/>
        <v>1</v>
      </c>
      <c r="S47" s="109">
        <f>'40'!L7</f>
        <v>450</v>
      </c>
    </row>
    <row r="48" spans="2:19" ht="18.75" x14ac:dyDescent="0.3">
      <c r="B48" s="108">
        <v>41</v>
      </c>
      <c r="C48" s="102" t="s">
        <v>77</v>
      </c>
      <c r="D48" s="103" t="s">
        <v>78</v>
      </c>
      <c r="E48" s="103">
        <v>7.5</v>
      </c>
      <c r="F48" s="103">
        <v>2</v>
      </c>
      <c r="G48" s="104">
        <v>48</v>
      </c>
      <c r="H48" s="104">
        <f t="shared" si="0"/>
        <v>0.125</v>
      </c>
      <c r="I48" s="104">
        <f t="shared" si="1"/>
        <v>3.3333333333333333E-2</v>
      </c>
      <c r="J48" s="104" t="str">
        <f>реактивы!C69</f>
        <v>A12.06.019</v>
      </c>
      <c r="K48" s="104" t="str">
        <f>реактивы!D69</f>
        <v>Определение содержания ревматоидного фактора в крови</v>
      </c>
      <c r="L48" s="104" t="b">
        <f t="shared" si="2"/>
        <v>1</v>
      </c>
      <c r="M48" s="104" t="b">
        <f t="shared" si="3"/>
        <v>1</v>
      </c>
      <c r="N48" s="104">
        <f>реактивы!O69</f>
        <v>11.66</v>
      </c>
      <c r="O48" s="104" t="str">
        <f>'41'!B7</f>
        <v>A12.06.019</v>
      </c>
      <c r="P48" s="104" t="str">
        <f>'41'!C7</f>
        <v>Определение содержания ревматоидного фактора в крови</v>
      </c>
      <c r="Q48" s="104" t="b">
        <f t="shared" si="5"/>
        <v>1</v>
      </c>
      <c r="R48" s="104" t="b">
        <f t="shared" si="4"/>
        <v>1</v>
      </c>
      <c r="S48" s="109">
        <f>'41'!L7</f>
        <v>440</v>
      </c>
    </row>
    <row r="49" spans="2:19" ht="37.5" x14ac:dyDescent="0.3">
      <c r="B49" s="108">
        <v>42</v>
      </c>
      <c r="C49" s="102" t="s">
        <v>79</v>
      </c>
      <c r="D49" s="103" t="s">
        <v>80</v>
      </c>
      <c r="E49" s="103">
        <v>5</v>
      </c>
      <c r="F49" s="103">
        <v>15</v>
      </c>
      <c r="G49" s="104">
        <v>13</v>
      </c>
      <c r="H49" s="104">
        <f t="shared" si="0"/>
        <v>8.3333333333333329E-2</v>
      </c>
      <c r="I49" s="104">
        <f t="shared" si="1"/>
        <v>0.25</v>
      </c>
      <c r="J49" s="104" t="str">
        <f>реактивы!C71</f>
        <v>A26.05.009</v>
      </c>
      <c r="K49" s="104" t="str">
        <f>реактивы!D71</f>
        <v>Микроскопическое исследование "толстой капли" и "тонкого" мазка крови на малярийные плазмодии</v>
      </c>
      <c r="L49" s="104" t="b">
        <f t="shared" si="2"/>
        <v>1</v>
      </c>
      <c r="M49" s="104" t="b">
        <f t="shared" si="3"/>
        <v>1</v>
      </c>
      <c r="N49" s="104">
        <f>реактивы!O71</f>
        <v>2.89</v>
      </c>
      <c r="O49" s="104" t="str">
        <f>'42'!B7</f>
        <v>A26.05.009</v>
      </c>
      <c r="P49" s="104" t="str">
        <f>'42'!C7</f>
        <v>Микроскопическое исследование "толстой капли" и "тонкого" мазка крови на малярийные плазмодии</v>
      </c>
      <c r="Q49" s="104" t="b">
        <f t="shared" si="5"/>
        <v>1</v>
      </c>
      <c r="R49" s="104" t="b">
        <f t="shared" si="4"/>
        <v>1</v>
      </c>
      <c r="S49" s="109">
        <f>'42'!L7</f>
        <v>650</v>
      </c>
    </row>
    <row r="50" spans="2:19" ht="37.5" x14ac:dyDescent="0.3">
      <c r="B50" s="108">
        <v>43</v>
      </c>
      <c r="C50" s="102" t="s">
        <v>81</v>
      </c>
      <c r="D50" s="103" t="s">
        <v>82</v>
      </c>
      <c r="E50" s="103">
        <v>11.6</v>
      </c>
      <c r="F50" s="103">
        <v>6.4</v>
      </c>
      <c r="G50" s="104">
        <v>54</v>
      </c>
      <c r="H50" s="104">
        <f t="shared" si="0"/>
        <v>0.19333333333333333</v>
      </c>
      <c r="I50" s="104">
        <f t="shared" si="1"/>
        <v>0.10666666666666667</v>
      </c>
      <c r="J50" s="104" t="str">
        <f>реактивы!C74</f>
        <v>A26.05.001</v>
      </c>
      <c r="K50" s="104" t="str">
        <f>реактивы!D74</f>
        <v>Микробиологическое (культуральное) исследование крови на стерильность</v>
      </c>
      <c r="L50" s="104" t="b">
        <f t="shared" si="2"/>
        <v>1</v>
      </c>
      <c r="M50" s="104" t="b">
        <f t="shared" si="3"/>
        <v>1</v>
      </c>
      <c r="N50" s="104">
        <f>реактивы!O74</f>
        <v>1131.23</v>
      </c>
      <c r="O50" s="104" t="str">
        <f>'43'!B7</f>
        <v>A26.05.001</v>
      </c>
      <c r="P50" s="104" t="str">
        <f>'43'!C7</f>
        <v>Микробиологическое (культуральное) исследование крови на стерильность</v>
      </c>
      <c r="Q50" s="104" t="b">
        <f t="shared" si="5"/>
        <v>1</v>
      </c>
      <c r="R50" s="104" t="b">
        <f t="shared" si="4"/>
        <v>1</v>
      </c>
      <c r="S50" s="109">
        <f>'43'!L7</f>
        <v>1940</v>
      </c>
    </row>
    <row r="51" spans="2:19" ht="37.5" x14ac:dyDescent="0.3">
      <c r="B51" s="108">
        <v>44</v>
      </c>
      <c r="C51" s="102" t="s">
        <v>83</v>
      </c>
      <c r="D51" s="103" t="s">
        <v>84</v>
      </c>
      <c r="E51" s="103">
        <v>90</v>
      </c>
      <c r="F51" s="103">
        <v>60</v>
      </c>
      <c r="G51" s="104">
        <v>55</v>
      </c>
      <c r="H51" s="104">
        <f t="shared" si="0"/>
        <v>1.5</v>
      </c>
      <c r="I51" s="104">
        <f t="shared" si="1"/>
        <v>1</v>
      </c>
      <c r="J51" s="104" t="str">
        <f>реактивы!C75</f>
        <v>A26.05.016.001</v>
      </c>
      <c r="K51" s="104" t="str">
        <f>реактивы!D75</f>
        <v>Исследование микробиоценоза кишечника (дисбактериоз) культуральными методами</v>
      </c>
      <c r="L51" s="104" t="b">
        <f t="shared" si="2"/>
        <v>1</v>
      </c>
      <c r="M51" s="104" t="b">
        <f t="shared" si="3"/>
        <v>1</v>
      </c>
      <c r="N51" s="104">
        <f>реактивы!O75</f>
        <v>999.48</v>
      </c>
      <c r="O51" s="104" t="str">
        <f>'44'!B7</f>
        <v>A26.05.016.001</v>
      </c>
      <c r="P51" s="104" t="str">
        <f>'44'!C7</f>
        <v>Исследование микробиоценоза кишечника (дисбактериоз) культуральными методами</v>
      </c>
      <c r="Q51" s="104" t="b">
        <f t="shared" si="5"/>
        <v>1</v>
      </c>
      <c r="R51" s="104" t="b">
        <f t="shared" si="4"/>
        <v>1</v>
      </c>
      <c r="S51" s="109">
        <f>'44'!L7</f>
        <v>4080</v>
      </c>
    </row>
    <row r="52" spans="2:19" ht="56.25" x14ac:dyDescent="0.3">
      <c r="B52" s="108">
        <v>45</v>
      </c>
      <c r="C52" s="102" t="s">
        <v>85</v>
      </c>
      <c r="D52" s="103" t="s">
        <v>86</v>
      </c>
      <c r="E52" s="103">
        <v>29</v>
      </c>
      <c r="F52" s="103">
        <v>12</v>
      </c>
      <c r="G52" s="104">
        <v>52</v>
      </c>
      <c r="H52" s="104">
        <f t="shared" si="0"/>
        <v>0.48333333333333334</v>
      </c>
      <c r="I52" s="104">
        <f t="shared" si="1"/>
        <v>0.2</v>
      </c>
      <c r="J52" s="104" t="str">
        <f>реактивы!C87</f>
        <v>A26.08.001</v>
      </c>
      <c r="K52" s="104" t="str">
        <f>реактивы!D87</f>
        <v>Микробиологическое (культуральное) исследование слизи и пленок с миндалин на палочку дифтерии (Corinebacterium diphtheriae)</v>
      </c>
      <c r="L52" s="104" t="b">
        <f t="shared" si="2"/>
        <v>1</v>
      </c>
      <c r="M52" s="104" t="b">
        <f t="shared" si="3"/>
        <v>1</v>
      </c>
      <c r="N52" s="104">
        <f>реактивы!O87</f>
        <v>90.22999999999999</v>
      </c>
      <c r="O52" s="104" t="str">
        <f>'45'!B7</f>
        <v>A26.08.001</v>
      </c>
      <c r="P52" s="104" t="str">
        <f>'45'!C7</f>
        <v>Микробиологическое (культуральное) исследование слизи и пленок с миндалин на палочку дифтерии (Corinebacterium diphtheriae)</v>
      </c>
      <c r="Q52" s="104" t="b">
        <f t="shared" si="5"/>
        <v>1</v>
      </c>
      <c r="R52" s="104" t="b">
        <f t="shared" si="4"/>
        <v>1</v>
      </c>
      <c r="S52" s="109">
        <f>'45'!L7</f>
        <v>1080</v>
      </c>
    </row>
    <row r="53" spans="2:19" ht="56.25" x14ac:dyDescent="0.3">
      <c r="B53" s="108">
        <v>46</v>
      </c>
      <c r="C53" s="102" t="s">
        <v>87</v>
      </c>
      <c r="D53" s="103" t="s">
        <v>88</v>
      </c>
      <c r="E53" s="103">
        <v>16.5</v>
      </c>
      <c r="F53" s="103">
        <v>6.5</v>
      </c>
      <c r="G53" s="104">
        <v>53</v>
      </c>
      <c r="H53" s="104">
        <f t="shared" si="0"/>
        <v>0.27500000000000002</v>
      </c>
      <c r="I53" s="104">
        <f t="shared" si="1"/>
        <v>0.10833333333333334</v>
      </c>
      <c r="J53" s="104" t="str">
        <f>реактивы!C91</f>
        <v>A26.08.005</v>
      </c>
      <c r="K53" s="104" t="str">
        <f>реактивы!D91</f>
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</c>
      <c r="L53" s="104" t="b">
        <f t="shared" si="2"/>
        <v>1</v>
      </c>
      <c r="M53" s="104" t="b">
        <f t="shared" si="3"/>
        <v>1</v>
      </c>
      <c r="N53" s="104">
        <f>реактивы!O91</f>
        <v>934.34999999999991</v>
      </c>
      <c r="O53" s="104" t="str">
        <f>'46'!B7</f>
        <v>A26.08.005</v>
      </c>
      <c r="P53" s="104" t="str">
        <f>'46'!C7</f>
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</c>
      <c r="Q53" s="104" t="b">
        <f t="shared" si="5"/>
        <v>1</v>
      </c>
      <c r="R53" s="104" t="b">
        <f t="shared" si="4"/>
        <v>1</v>
      </c>
      <c r="S53" s="109">
        <f>'46'!L7</f>
        <v>1780</v>
      </c>
    </row>
    <row r="54" spans="2:19" ht="56.25" x14ac:dyDescent="0.3">
      <c r="B54" s="108">
        <v>47</v>
      </c>
      <c r="C54" s="102" t="s">
        <v>89</v>
      </c>
      <c r="D54" s="103" t="s">
        <v>90</v>
      </c>
      <c r="E54" s="103">
        <v>25</v>
      </c>
      <c r="F54" s="103">
        <v>18</v>
      </c>
      <c r="G54" s="104">
        <v>56</v>
      </c>
      <c r="H54" s="104">
        <f t="shared" si="0"/>
        <v>0.41666666666666669</v>
      </c>
      <c r="I54" s="104">
        <f t="shared" si="1"/>
        <v>0.3</v>
      </c>
      <c r="J54" s="104" t="str">
        <f>реактивы!C99</f>
        <v>A26.09.010</v>
      </c>
      <c r="K54" s="104" t="str">
        <f>реактивы!D99</f>
        <v>Микробиологическое (культуральное) исследование мокроты на аэробные и факультативно-анаэробные микроорганизмы</v>
      </c>
      <c r="L54" s="104" t="b">
        <f t="shared" si="2"/>
        <v>1</v>
      </c>
      <c r="M54" s="104" t="b">
        <f t="shared" si="3"/>
        <v>1</v>
      </c>
      <c r="N54" s="104">
        <f>реактивы!O99</f>
        <v>934.34999999999991</v>
      </c>
      <c r="O54" s="104" t="str">
        <f>'47'!B7</f>
        <v>A26.09.010</v>
      </c>
      <c r="P54" s="104" t="str">
        <f>'47'!C7</f>
        <v>Микробиологическое (культуральное) исследование мокроты на аэробные и факультативно-анаэробные микроорганизмы</v>
      </c>
      <c r="Q54" s="104" t="b">
        <f t="shared" si="5"/>
        <v>1</v>
      </c>
      <c r="R54" s="104" t="b">
        <f t="shared" si="4"/>
        <v>1</v>
      </c>
      <c r="S54" s="109">
        <f>'47'!L7</f>
        <v>2150</v>
      </c>
    </row>
    <row r="55" spans="2:19" ht="56.25" x14ac:dyDescent="0.3">
      <c r="B55" s="108">
        <v>48</v>
      </c>
      <c r="C55" s="102" t="s">
        <v>91</v>
      </c>
      <c r="D55" s="103" t="s">
        <v>92</v>
      </c>
      <c r="E55" s="103">
        <v>20</v>
      </c>
      <c r="F55" s="103">
        <v>10</v>
      </c>
      <c r="G55" s="104">
        <v>57</v>
      </c>
      <c r="H55" s="104">
        <f t="shared" si="0"/>
        <v>0.33333333333333331</v>
      </c>
      <c r="I55" s="104">
        <f t="shared" si="1"/>
        <v>0.16666666666666666</v>
      </c>
      <c r="J55" s="104" t="str">
        <f>реактивы!C107</f>
        <v>A26.19.001</v>
      </c>
      <c r="K55" s="104" t="str">
        <f>реактивы!D107</f>
        <v>Микробиологическое (культуральное) исследование фекалий/ректального мазка на возбудителя дизентерии (Shigella spp.)</v>
      </c>
      <c r="L55" s="104" t="b">
        <f t="shared" si="2"/>
        <v>1</v>
      </c>
      <c r="M55" s="104" t="b">
        <f t="shared" si="3"/>
        <v>1</v>
      </c>
      <c r="N55" s="104">
        <f>реактивы!O107</f>
        <v>512.86</v>
      </c>
      <c r="O55" s="104" t="str">
        <f>'48'!B7</f>
        <v>A26.19.001</v>
      </c>
      <c r="P55" s="104" t="str">
        <f>'48'!C7</f>
        <v>Микробиологическое (культуральное) исследование фекалий/ректального мазка на возбудителя дизентерии (Shigella spp.)</v>
      </c>
      <c r="Q55" s="104" t="b">
        <f t="shared" si="5"/>
        <v>1</v>
      </c>
      <c r="R55" s="104" t="b">
        <f t="shared" si="4"/>
        <v>1</v>
      </c>
      <c r="S55" s="109">
        <f>'48'!L7</f>
        <v>1400</v>
      </c>
    </row>
    <row r="56" spans="2:19" ht="56.25" x14ac:dyDescent="0.3">
      <c r="B56" s="108">
        <v>49</v>
      </c>
      <c r="C56" s="102" t="s">
        <v>93</v>
      </c>
      <c r="D56" s="103" t="s">
        <v>94</v>
      </c>
      <c r="E56" s="103">
        <v>20</v>
      </c>
      <c r="F56" s="103">
        <v>10</v>
      </c>
      <c r="G56" s="104">
        <v>58</v>
      </c>
      <c r="H56" s="104">
        <f t="shared" si="0"/>
        <v>0.33333333333333331</v>
      </c>
      <c r="I56" s="104">
        <f t="shared" si="1"/>
        <v>0.16666666666666666</v>
      </c>
      <c r="J56" s="104" t="str">
        <f>реактивы!C113</f>
        <v>A26.19.003</v>
      </c>
      <c r="K56" s="104" t="str">
        <f>реактивы!D113</f>
        <v>Микробиологическое (культуральное) исследование фекалий/ректального мазка на микроорганизмы рода сальмонелла (Salmonella spp.)</v>
      </c>
      <c r="L56" s="104" t="b">
        <f t="shared" si="2"/>
        <v>1</v>
      </c>
      <c r="M56" s="104" t="b">
        <f t="shared" si="3"/>
        <v>1</v>
      </c>
      <c r="N56" s="104">
        <f>реактивы!O113</f>
        <v>512.56999999999994</v>
      </c>
      <c r="O56" s="104" t="str">
        <f>'49'!B7</f>
        <v>A26.19.003</v>
      </c>
      <c r="P56" s="104" t="str">
        <f>'49'!C7</f>
        <v>Микробиологическое (культуральное) исследование фекалий/ректального мазка на микроорганизмы рода сальмонелла (Salmonella spp.)</v>
      </c>
      <c r="Q56" s="104" t="b">
        <f t="shared" si="5"/>
        <v>1</v>
      </c>
      <c r="R56" s="104" t="b">
        <f t="shared" si="4"/>
        <v>1</v>
      </c>
      <c r="S56" s="109">
        <f>'49'!L7</f>
        <v>1400</v>
      </c>
    </row>
    <row r="57" spans="2:19" ht="56.25" x14ac:dyDescent="0.3">
      <c r="B57" s="108">
        <v>50</v>
      </c>
      <c r="C57" s="102" t="s">
        <v>95</v>
      </c>
      <c r="D57" s="103" t="s">
        <v>96</v>
      </c>
      <c r="E57" s="103">
        <v>20</v>
      </c>
      <c r="F57" s="103">
        <v>10</v>
      </c>
      <c r="G57" s="104">
        <v>59</v>
      </c>
      <c r="H57" s="104">
        <f t="shared" si="0"/>
        <v>0.33333333333333331</v>
      </c>
      <c r="I57" s="104">
        <f t="shared" si="1"/>
        <v>0.16666666666666666</v>
      </c>
      <c r="J57" s="104" t="str">
        <f>реактивы!C119</f>
        <v>A26.19.078</v>
      </c>
      <c r="K57" s="104" t="str">
        <f>реактивы!D119</f>
        <v>Микробиологическое (культуральное) исследование фекалий/ректального мазка на диарогенные эшерихии (EHEC, EPEC, ETEC, EAgEC, EIEC)</v>
      </c>
      <c r="L57" s="104" t="b">
        <f t="shared" si="2"/>
        <v>1</v>
      </c>
      <c r="M57" s="104" t="b">
        <f t="shared" si="3"/>
        <v>1</v>
      </c>
      <c r="N57" s="104">
        <f>реактивы!O119</f>
        <v>512.56999999999994</v>
      </c>
      <c r="O57" s="104" t="str">
        <f>'50'!B7</f>
        <v>A26.19.078</v>
      </c>
      <c r="P57" s="104" t="str">
        <f>'50'!C7</f>
        <v>Микробиологическое (культуральное) исследование фекалий/ректального мазка на диарогенные эшерихии (EHEC, EPEC, ETEC, EAgEC, EIEC)</v>
      </c>
      <c r="Q57" s="104" t="b">
        <f t="shared" si="5"/>
        <v>1</v>
      </c>
      <c r="R57" s="104" t="b">
        <f t="shared" si="4"/>
        <v>1</v>
      </c>
      <c r="S57" s="109">
        <f>'50'!L7</f>
        <v>1400</v>
      </c>
    </row>
    <row r="58" spans="2:19" ht="37.5" x14ac:dyDescent="0.3">
      <c r="B58" s="108">
        <v>51</v>
      </c>
      <c r="C58" s="102" t="s">
        <v>97</v>
      </c>
      <c r="D58" s="103" t="s">
        <v>98</v>
      </c>
      <c r="E58" s="103">
        <v>3</v>
      </c>
      <c r="F58" s="103">
        <v>8</v>
      </c>
      <c r="G58" s="104">
        <v>8</v>
      </c>
      <c r="H58" s="104">
        <f t="shared" si="0"/>
        <v>0.05</v>
      </c>
      <c r="I58" s="104">
        <f t="shared" si="1"/>
        <v>0.13333333333333333</v>
      </c>
      <c r="J58" s="104" t="str">
        <f>реактивы!C125</f>
        <v>A26.19.010</v>
      </c>
      <c r="K58" s="104" t="str">
        <f>реактивы!D125</f>
        <v>Микроскопическое исследование кала на яйца и личинки гельминтов</v>
      </c>
      <c r="L58" s="104" t="b">
        <f t="shared" si="2"/>
        <v>1</v>
      </c>
      <c r="M58" s="104" t="b">
        <f t="shared" si="3"/>
        <v>1</v>
      </c>
      <c r="N58" s="104">
        <f>реактивы!O125</f>
        <v>12.55</v>
      </c>
      <c r="O58" s="104" t="str">
        <f>'51'!B7</f>
        <v>A26.19.010</v>
      </c>
      <c r="P58" s="104" t="str">
        <f>'51'!C7</f>
        <v>Микроскопическое исследование кала на яйца и личинки гельминтов</v>
      </c>
      <c r="Q58" s="104" t="b">
        <f t="shared" si="5"/>
        <v>1</v>
      </c>
      <c r="R58" s="104" t="b">
        <f t="shared" si="4"/>
        <v>1</v>
      </c>
      <c r="S58" s="109">
        <f>'51'!L7</f>
        <v>490</v>
      </c>
    </row>
    <row r="59" spans="2:19" ht="18.75" x14ac:dyDescent="0.3">
      <c r="B59" s="108">
        <v>52</v>
      </c>
      <c r="C59" s="102" t="s">
        <v>99</v>
      </c>
      <c r="D59" s="103" t="s">
        <v>100</v>
      </c>
      <c r="E59" s="103">
        <v>3</v>
      </c>
      <c r="F59" s="103">
        <v>5</v>
      </c>
      <c r="G59" s="104">
        <v>9</v>
      </c>
      <c r="H59" s="104">
        <f t="shared" si="0"/>
        <v>0.05</v>
      </c>
      <c r="I59" s="104">
        <f t="shared" si="1"/>
        <v>8.3333333333333329E-2</v>
      </c>
      <c r="J59" s="104" t="str">
        <f>реактивы!C128</f>
        <v>A26.19.011</v>
      </c>
      <c r="K59" s="104" t="str">
        <f>реактивы!D128</f>
        <v>Микроскопическое исследование кала на простейшие</v>
      </c>
      <c r="L59" s="104" t="b">
        <f t="shared" si="2"/>
        <v>1</v>
      </c>
      <c r="M59" s="104" t="b">
        <f t="shared" si="3"/>
        <v>1</v>
      </c>
      <c r="N59" s="104">
        <f>реактивы!O128</f>
        <v>9.370000000000001</v>
      </c>
      <c r="O59" s="104" t="str">
        <f>'52'!B7</f>
        <v>A26.19.011</v>
      </c>
      <c r="P59" s="104" t="str">
        <f>'52'!C7</f>
        <v>Микроскопическое исследование кала на простейшие</v>
      </c>
      <c r="Q59" s="104" t="b">
        <f t="shared" si="5"/>
        <v>1</v>
      </c>
      <c r="R59" s="104" t="b">
        <f t="shared" si="4"/>
        <v>1</v>
      </c>
      <c r="S59" s="109">
        <f>'52'!L7</f>
        <v>430</v>
      </c>
    </row>
    <row r="60" spans="2:19" ht="56.25" x14ac:dyDescent="0.3">
      <c r="B60" s="108">
        <v>53</v>
      </c>
      <c r="C60" s="102" t="s">
        <v>101</v>
      </c>
      <c r="D60" s="103" t="s">
        <v>102</v>
      </c>
      <c r="E60" s="103">
        <v>20</v>
      </c>
      <c r="F60" s="103">
        <v>8.5</v>
      </c>
      <c r="G60" s="104">
        <v>60</v>
      </c>
      <c r="H60" s="104">
        <f t="shared" si="0"/>
        <v>0.33333333333333331</v>
      </c>
      <c r="I60" s="104">
        <f t="shared" si="1"/>
        <v>0.14166666666666666</v>
      </c>
      <c r="J60" s="104" t="str">
        <f>реактивы!C131</f>
        <v>A26.28.003</v>
      </c>
      <c r="K60" s="104" t="str">
        <f>реактивы!D131</f>
        <v>Микробиологическое (культуральное) исследование мочи на аэробные и факультативно-анаэробные условно-патогенные микроорганизмы</v>
      </c>
      <c r="L60" s="104" t="b">
        <f t="shared" si="2"/>
        <v>1</v>
      </c>
      <c r="M60" s="104" t="b">
        <f t="shared" si="3"/>
        <v>1</v>
      </c>
      <c r="N60" s="104">
        <f>реактивы!O131</f>
        <v>1017.29</v>
      </c>
      <c r="O60" s="104" t="str">
        <f>'53'!B7</f>
        <v>A26.28.003</v>
      </c>
      <c r="P60" s="104" t="str">
        <f>'53'!C7</f>
        <v>Микробиологическое (культуральное) исследование мочи на аэробные и факультативно-анаэробные условно-патогенные микроорганизмы</v>
      </c>
      <c r="Q60" s="104" t="b">
        <f t="shared" si="5"/>
        <v>1</v>
      </c>
      <c r="R60" s="104" t="b">
        <f t="shared" si="4"/>
        <v>1</v>
      </c>
      <c r="S60" s="109">
        <f>'53'!L7</f>
        <v>1980</v>
      </c>
    </row>
    <row r="61" spans="2:19" ht="18.75" x14ac:dyDescent="0.3">
      <c r="B61" s="108">
        <v>54</v>
      </c>
      <c r="C61" s="102" t="s">
        <v>103</v>
      </c>
      <c r="D61" s="103" t="s">
        <v>104</v>
      </c>
      <c r="E61" s="103">
        <v>2.5</v>
      </c>
      <c r="F61" s="103">
        <v>12</v>
      </c>
      <c r="G61" s="104">
        <v>4</v>
      </c>
      <c r="H61" s="104">
        <f t="shared" si="0"/>
        <v>4.1666666666666664E-2</v>
      </c>
      <c r="I61" s="104">
        <f t="shared" si="1"/>
        <v>0.2</v>
      </c>
      <c r="J61" s="104" t="str">
        <f>реактивы!C139</f>
        <v>B03.016.014</v>
      </c>
      <c r="K61" s="104" t="str">
        <f>реактивы!D139</f>
        <v>Исследование мочи методом Нечипоренко</v>
      </c>
      <c r="L61" s="104" t="b">
        <f t="shared" si="2"/>
        <v>1</v>
      </c>
      <c r="M61" s="104" t="b">
        <f t="shared" si="3"/>
        <v>1</v>
      </c>
      <c r="N61" s="104">
        <f>реактивы!O139</f>
        <v>1.56</v>
      </c>
      <c r="O61" s="104" t="str">
        <f>'54'!B7</f>
        <v>B03.016.014</v>
      </c>
      <c r="P61" s="104" t="str">
        <f>'54'!C7</f>
        <v>Исследование мочи методом Нечипоренко</v>
      </c>
      <c r="Q61" s="104" t="b">
        <f t="shared" si="5"/>
        <v>1</v>
      </c>
      <c r="R61" s="104" t="b">
        <f t="shared" si="4"/>
        <v>1</v>
      </c>
      <c r="S61" s="109">
        <f>'54'!L7</f>
        <v>550</v>
      </c>
    </row>
    <row r="62" spans="2:19" ht="18.75" x14ac:dyDescent="0.3">
      <c r="B62" s="108">
        <v>55</v>
      </c>
      <c r="C62" s="102" t="s">
        <v>105</v>
      </c>
      <c r="D62" s="103" t="s">
        <v>106</v>
      </c>
      <c r="E62" s="103">
        <v>10</v>
      </c>
      <c r="F62" s="103">
        <v>5</v>
      </c>
      <c r="G62" s="104">
        <v>5</v>
      </c>
      <c r="H62" s="104">
        <f t="shared" si="0"/>
        <v>0.16666666666666666</v>
      </c>
      <c r="I62" s="104">
        <f t="shared" si="1"/>
        <v>8.3333333333333329E-2</v>
      </c>
      <c r="J62" s="104" t="str">
        <f>реактивы!C140</f>
        <v>B03.016.015</v>
      </c>
      <c r="K62" s="104" t="str">
        <f>реактивы!D140</f>
        <v>Исследование мочи методом Зимницкого</v>
      </c>
      <c r="L62" s="104" t="b">
        <f t="shared" si="2"/>
        <v>1</v>
      </c>
      <c r="M62" s="104" t="b">
        <f t="shared" si="3"/>
        <v>1</v>
      </c>
      <c r="N62" s="104">
        <f>реактивы!O140</f>
        <v>84.48</v>
      </c>
      <c r="O62" s="104" t="str">
        <f>'55'!B7</f>
        <v>B03.016.015</v>
      </c>
      <c r="P62" s="104" t="str">
        <f>'55'!C7</f>
        <v>Исследование мочи методом Зимницкого</v>
      </c>
      <c r="Q62" s="104" t="b">
        <f t="shared" si="5"/>
        <v>1</v>
      </c>
      <c r="R62" s="104" t="b">
        <f t="shared" si="4"/>
        <v>1</v>
      </c>
      <c r="S62" s="109">
        <f>'55'!L7</f>
        <v>630</v>
      </c>
    </row>
    <row r="63" spans="2:19" ht="18.75" x14ac:dyDescent="0.3">
      <c r="B63" s="108">
        <v>56</v>
      </c>
      <c r="C63" s="102" t="s">
        <v>107</v>
      </c>
      <c r="D63" s="103" t="s">
        <v>108</v>
      </c>
      <c r="E63" s="103">
        <v>5</v>
      </c>
      <c r="F63" s="103">
        <v>13</v>
      </c>
      <c r="G63" s="104">
        <v>6</v>
      </c>
      <c r="H63" s="104">
        <f t="shared" si="0"/>
        <v>8.3333333333333329E-2</v>
      </c>
      <c r="I63" s="104">
        <f t="shared" si="1"/>
        <v>0.21666666666666667</v>
      </c>
      <c r="J63" s="104" t="str">
        <f>реактивы!C141</f>
        <v>B03.016.010</v>
      </c>
      <c r="K63" s="104" t="str">
        <f>реактивы!D141</f>
        <v>Копрологическое исследование</v>
      </c>
      <c r="L63" s="104" t="b">
        <f t="shared" si="2"/>
        <v>1</v>
      </c>
      <c r="M63" s="104" t="b">
        <f t="shared" si="3"/>
        <v>1</v>
      </c>
      <c r="N63" s="104">
        <f>реактивы!O141</f>
        <v>28.03</v>
      </c>
      <c r="O63" s="104" t="str">
        <f>'56'!B7</f>
        <v>B03.016.010</v>
      </c>
      <c r="P63" s="104" t="str">
        <f>'56'!C7</f>
        <v>Копрологическое исследование</v>
      </c>
      <c r="Q63" s="104" t="b">
        <f t="shared" si="5"/>
        <v>1</v>
      </c>
      <c r="R63" s="104" t="b">
        <f t="shared" si="4"/>
        <v>1</v>
      </c>
      <c r="S63" s="109">
        <f>'56'!L7</f>
        <v>640</v>
      </c>
    </row>
    <row r="64" spans="2:19" ht="18.75" x14ac:dyDescent="0.3">
      <c r="B64" s="108">
        <v>57</v>
      </c>
      <c r="C64" s="102" t="s">
        <v>109</v>
      </c>
      <c r="D64" s="103" t="s">
        <v>110</v>
      </c>
      <c r="E64" s="103">
        <v>17</v>
      </c>
      <c r="F64" s="103">
        <v>20</v>
      </c>
      <c r="G64" s="104">
        <v>12</v>
      </c>
      <c r="H64" s="104">
        <f t="shared" si="0"/>
        <v>0.28333333333333333</v>
      </c>
      <c r="I64" s="104">
        <f t="shared" si="1"/>
        <v>0.33333333333333331</v>
      </c>
      <c r="J64" s="104" t="str">
        <f>реактивы!C145</f>
        <v>B03.016.012</v>
      </c>
      <c r="K64" s="104" t="str">
        <f>реактивы!D145</f>
        <v>Общий (клинический) анализ плевральной жидкости</v>
      </c>
      <c r="L64" s="104" t="b">
        <f t="shared" si="2"/>
        <v>1</v>
      </c>
      <c r="M64" s="104" t="b">
        <f t="shared" si="3"/>
        <v>1</v>
      </c>
      <c r="N64" s="104">
        <f>реактивы!O145</f>
        <v>0</v>
      </c>
      <c r="O64" s="104" t="str">
        <f>'57'!B7</f>
        <v>B03.016.012</v>
      </c>
      <c r="P64" s="104" t="str">
        <f>'57'!C7</f>
        <v>Общий (клинический) анализ плевральной жидкости</v>
      </c>
      <c r="Q64" s="104" t="b">
        <f t="shared" si="5"/>
        <v>1</v>
      </c>
      <c r="R64" s="104" t="b">
        <f t="shared" si="4"/>
        <v>1</v>
      </c>
      <c r="S64" s="109">
        <f>'57'!L7</f>
        <v>940</v>
      </c>
    </row>
    <row r="65" spans="2:19" ht="18.75" x14ac:dyDescent="0.3">
      <c r="B65" s="108">
        <v>58</v>
      </c>
      <c r="C65" s="102" t="s">
        <v>111</v>
      </c>
      <c r="D65" s="103" t="s">
        <v>112</v>
      </c>
      <c r="E65" s="103">
        <v>11</v>
      </c>
      <c r="F65" s="103">
        <v>19</v>
      </c>
      <c r="G65" s="104">
        <v>11</v>
      </c>
      <c r="H65" s="104">
        <f t="shared" si="0"/>
        <v>0.18333333333333332</v>
      </c>
      <c r="I65" s="104">
        <f t="shared" si="1"/>
        <v>0.31666666666666665</v>
      </c>
      <c r="J65" s="104" t="str">
        <f>реактивы!C146</f>
        <v>B03.016.013</v>
      </c>
      <c r="K65" s="104" t="str">
        <f>реактивы!D146</f>
        <v>Общий (клинический) анализ спинномозговой жидкости</v>
      </c>
      <c r="L65" s="104" t="b">
        <f t="shared" si="2"/>
        <v>1</v>
      </c>
      <c r="M65" s="104" t="b">
        <f t="shared" si="3"/>
        <v>1</v>
      </c>
      <c r="N65" s="104">
        <f>реактивы!O146</f>
        <v>38.630000000000003</v>
      </c>
      <c r="O65" s="104" t="str">
        <f>'58'!B7</f>
        <v>B03.016.013</v>
      </c>
      <c r="P65" s="104" t="str">
        <f>'58'!C7</f>
        <v>Общий (клинический) анализ спинномозговой жидкости</v>
      </c>
      <c r="Q65" s="104" t="b">
        <f t="shared" si="5"/>
        <v>1</v>
      </c>
      <c r="R65" s="104" t="b">
        <f t="shared" si="4"/>
        <v>1</v>
      </c>
      <c r="S65" s="109">
        <f>'58'!L7</f>
        <v>870</v>
      </c>
    </row>
    <row r="66" spans="2:19" ht="18.75" x14ac:dyDescent="0.3">
      <c r="B66" s="108">
        <v>59</v>
      </c>
      <c r="C66" s="102" t="s">
        <v>113</v>
      </c>
      <c r="D66" s="103" t="s">
        <v>114</v>
      </c>
      <c r="E66" s="103">
        <v>7</v>
      </c>
      <c r="F66" s="103">
        <v>7</v>
      </c>
      <c r="G66" s="104">
        <v>14</v>
      </c>
      <c r="H66" s="104">
        <f t="shared" si="0"/>
        <v>0.11666666666666667</v>
      </c>
      <c r="I66" s="104">
        <f t="shared" si="1"/>
        <v>0.11666666666666667</v>
      </c>
      <c r="J66" s="104" t="str">
        <f>реактивы!C149</f>
        <v>B03.016.003</v>
      </c>
      <c r="K66" s="104" t="str">
        <f>реактивы!D149</f>
        <v>Общий (клинический) анализ крови развернутый</v>
      </c>
      <c r="L66" s="104" t="b">
        <f t="shared" si="2"/>
        <v>1</v>
      </c>
      <c r="M66" s="104" t="b">
        <f t="shared" si="3"/>
        <v>1</v>
      </c>
      <c r="N66" s="104">
        <f>реактивы!O149</f>
        <v>47.769999999999996</v>
      </c>
      <c r="O66" s="104" t="str">
        <f>'59'!B7</f>
        <v>B03.016.003</v>
      </c>
      <c r="P66" s="104" t="str">
        <f>'59'!C7</f>
        <v>Общий (клинический) анализ крови развернутый</v>
      </c>
      <c r="Q66" s="104" t="b">
        <f t="shared" si="5"/>
        <v>1</v>
      </c>
      <c r="R66" s="104" t="b">
        <f t="shared" si="4"/>
        <v>1</v>
      </c>
      <c r="S66" s="109">
        <f>'59'!L7</f>
        <v>580</v>
      </c>
    </row>
    <row r="67" spans="2:19" ht="19.5" thickBot="1" x14ac:dyDescent="0.35">
      <c r="B67" s="110">
        <v>60</v>
      </c>
      <c r="C67" s="111" t="s">
        <v>115</v>
      </c>
      <c r="D67" s="112" t="s">
        <v>116</v>
      </c>
      <c r="E67" s="112">
        <v>8</v>
      </c>
      <c r="F67" s="112">
        <v>10</v>
      </c>
      <c r="G67" s="113">
        <v>1</v>
      </c>
      <c r="H67" s="113">
        <f>E67/60</f>
        <v>0.13333333333333333</v>
      </c>
      <c r="I67" s="113">
        <f>F67/60</f>
        <v>0.16666666666666666</v>
      </c>
      <c r="J67" s="113" t="str">
        <f>реактивы!C156</f>
        <v>B03.016.006</v>
      </c>
      <c r="K67" s="113" t="str">
        <f>реактивы!D156</f>
        <v>Общий (клинический) анализ мочи</v>
      </c>
      <c r="L67" s="113" t="b">
        <f t="shared" si="2"/>
        <v>1</v>
      </c>
      <c r="M67" s="113" t="b">
        <f t="shared" si="3"/>
        <v>1</v>
      </c>
      <c r="N67" s="113">
        <f>реактивы!O156</f>
        <v>18.72</v>
      </c>
      <c r="O67" s="113" t="str">
        <f>'60'!B7</f>
        <v>B03.016.006</v>
      </c>
      <c r="P67" s="113" t="str">
        <f>'60'!C7</f>
        <v>Общий (клинический) анализ мочи</v>
      </c>
      <c r="Q67" s="113" t="b">
        <f t="shared" si="5"/>
        <v>1</v>
      </c>
      <c r="R67" s="113" t="b">
        <f t="shared" si="4"/>
        <v>1</v>
      </c>
      <c r="S67" s="114">
        <f>'60'!L7</f>
        <v>620</v>
      </c>
    </row>
    <row r="68" spans="2:19" ht="19.5" thickBot="1" x14ac:dyDescent="0.35">
      <c r="B68" s="110">
        <v>61</v>
      </c>
      <c r="C68" s="111" t="s">
        <v>334</v>
      </c>
      <c r="D68" s="112" t="s">
        <v>335</v>
      </c>
      <c r="E68" s="112">
        <v>0.8</v>
      </c>
      <c r="F68" s="112">
        <v>0.8</v>
      </c>
      <c r="G68" s="113">
        <v>26</v>
      </c>
      <c r="H68" s="113">
        <f>E68/60</f>
        <v>1.3333333333333334E-2</v>
      </c>
      <c r="I68" s="113">
        <f>F68/60</f>
        <v>1.3333333333333334E-2</v>
      </c>
      <c r="J68" s="113" t="str">
        <f>реактивы!C159</f>
        <v>A09.05.087</v>
      </c>
      <c r="K68" s="113" t="str">
        <f>реактивы!D159</f>
        <v>Исследование уровня пролактина в крови</v>
      </c>
      <c r="L68" s="113" t="b">
        <f t="shared" si="2"/>
        <v>1</v>
      </c>
      <c r="M68" s="113" t="b">
        <f t="shared" si="3"/>
        <v>1</v>
      </c>
      <c r="N68" s="113">
        <f>реактивы!O159</f>
        <v>11.92</v>
      </c>
      <c r="O68" s="113" t="str">
        <f>'61'!B7</f>
        <v>A09.05.087</v>
      </c>
      <c r="P68" s="113" t="str">
        <f>'61'!C7</f>
        <v>Исследование уровня пролактина в крови</v>
      </c>
      <c r="Q68" s="113" t="b">
        <f t="shared" si="5"/>
        <v>1</v>
      </c>
      <c r="R68" s="113" t="b">
        <f t="shared" si="4"/>
        <v>1</v>
      </c>
      <c r="S68" s="114">
        <f>'61'!L7</f>
        <v>610</v>
      </c>
    </row>
    <row r="70" spans="2:19" ht="22.5" customHeight="1" x14ac:dyDescent="0.25">
      <c r="B70" s="142"/>
      <c r="C70" s="153" t="s">
        <v>329</v>
      </c>
      <c r="D70" s="153"/>
      <c r="G70" t="s">
        <v>117</v>
      </c>
    </row>
    <row r="71" spans="2:19" x14ac:dyDescent="0.25">
      <c r="B71" s="24"/>
      <c r="C71" s="81"/>
      <c r="D71" s="81"/>
    </row>
    <row r="72" spans="2:19" x14ac:dyDescent="0.25">
      <c r="B72" s="24"/>
      <c r="C72" s="81"/>
      <c r="D72" s="81"/>
    </row>
    <row r="73" spans="2:19" x14ac:dyDescent="0.25">
      <c r="B73" s="24"/>
      <c r="C73" s="81"/>
      <c r="D73" s="81"/>
    </row>
    <row r="74" spans="2:19" x14ac:dyDescent="0.25">
      <c r="B74" s="24"/>
      <c r="C74" s="81"/>
      <c r="D74" s="81"/>
    </row>
    <row r="75" spans="2:19" x14ac:dyDescent="0.25">
      <c r="B75" s="24"/>
      <c r="C75" s="81"/>
      <c r="D75" s="81"/>
    </row>
    <row r="76" spans="2:19" x14ac:dyDescent="0.25">
      <c r="B76" s="24"/>
      <c r="C76" s="81"/>
      <c r="D76" s="81"/>
    </row>
    <row r="77" spans="2:19" x14ac:dyDescent="0.25">
      <c r="B77" s="24"/>
      <c r="C77" s="81"/>
      <c r="D77" s="81"/>
    </row>
    <row r="78" spans="2:19" ht="23.25" customHeight="1" x14ac:dyDescent="0.25">
      <c r="B78" s="24"/>
      <c r="C78" s="81"/>
      <c r="D78" s="81"/>
    </row>
    <row r="85" spans="4:4" x14ac:dyDescent="0.25">
      <c r="D85" t="s">
        <v>153</v>
      </c>
    </row>
  </sheetData>
  <mergeCells count="4">
    <mergeCell ref="D1:S1"/>
    <mergeCell ref="D2:S2"/>
    <mergeCell ref="C5:S5"/>
    <mergeCell ref="C70:D70"/>
  </mergeCells>
  <pageMargins left="0.7" right="0.7" top="0.75" bottom="0.75" header="0.3" footer="0.3"/>
  <pageSetup paperSize="9" scale="7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мочевины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наименование!C13</f>
        <v>A09.05.017</v>
      </c>
      <c r="C7" s="43" t="str">
        <f>наименование!D13</f>
        <v>Исследование уровня мочевины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51.885155400296725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259.4257770014836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наименование!N13</f>
        <v>4.09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1.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hidden="1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наименование!I13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наименование!H13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5" customHeight="1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'5'!L27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альбумина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наименование!C14</f>
        <v>A09.05.011</v>
      </c>
      <c r="C7" s="43" t="str">
        <f>наименование!D14</f>
        <v>Исследование уровня альбумина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300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51.57315540029672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257.86577700148359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наименование!N14</f>
        <v>2.5299999999999998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3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hidden="1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наименование!I14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наименование!H14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'6'!L27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холестерина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наименование!C15</f>
        <v>A09.05.026</v>
      </c>
      <c r="C7" s="43" t="str">
        <f>наименование!D15</f>
        <v>Исследование уровня холестерина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300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51.547155400296724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257.7357770014836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наименование!N15</f>
        <v>2.4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7.7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hidden="1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hidden="1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наименование!I15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наименование!H15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'7'!L27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триглицеридов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наименование!C16</f>
        <v>A09.05.025</v>
      </c>
      <c r="C7" s="43" t="str">
        <f>наименование!D16</f>
        <v>Исследование уровня триглицеридов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52.239155400296731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261.19577700148363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наименование!N16</f>
        <v>5.86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3.7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hidden="1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наименование!I16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наименование!H16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5" customHeight="1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'8'!L27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холестерина липопротеинов низкой плотности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наименование!C17</f>
        <v>A09.05.028</v>
      </c>
      <c r="C7" s="43" t="str">
        <f>наименование!D17</f>
        <v>Исследование уровня холестерина липопротеинов низкой плотности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380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63.973155400296733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319.86577700148365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наименование!N17</f>
        <v>64.53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наименование!I17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наименование!H17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'9'!L27</f>
        <v>45474</v>
      </c>
    </row>
    <row r="27" spans="1:12" ht="15" customHeight="1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холестерина липопротеинов высокой плотности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наименование!C18</f>
        <v>A09.05.004</v>
      </c>
      <c r="C7" s="43" t="str">
        <f>наименование!D18</f>
        <v>Исследование уровня холестерина липопротеинов высокой плотности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350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58.795155400296721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293.97577700148361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наименование!N18</f>
        <v>38.64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наименование!I18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наименование!H18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'10'!L26</f>
        <v>45474</v>
      </c>
    </row>
    <row r="27" spans="1:12" ht="15" customHeight="1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мочевой кислоты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наименование!C19</f>
        <v>A09.05.018</v>
      </c>
      <c r="C7" s="43" t="str">
        <f>наименование!D19</f>
        <v>Исследование уровня мочевой кислоты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52.435155400296722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262.1757770014836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наименование!N19</f>
        <v>6.84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наименование!I19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наименование!H19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'11'!L26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9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железа сыворотки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наименование!C20</f>
        <v>A09.05.007</v>
      </c>
      <c r="C7" s="43" t="str">
        <f>наименование!D20</f>
        <v>Исследование уровня железа сыворотки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320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53.935155400296722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269.6757770014836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наименование!N20</f>
        <v>14.34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наименование!I20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наименование!H19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'12'!L27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наименование!D21</f>
        <v>Исследование уровня натрия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наименование!C21</f>
        <v>A09.05.030</v>
      </c>
      <c r="C7" s="43" t="str">
        <f>B2</f>
        <v>Исследование уровня натрия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350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59.193155400296725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295.96577700148362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наименование!N21</f>
        <v>40.630000000000003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наименование!H21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наименование!H21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'13'!L27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наименование!D22</f>
        <v>Исследование уровня калия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наименование!C22</f>
        <v>A09.05.031</v>
      </c>
      <c r="C7" s="43" t="str">
        <f>B2</f>
        <v>Исследование уровня калия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350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59.193155400296725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295.96577700148362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наименование!N22</f>
        <v>40.630000000000003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наименование!I20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наименование!H22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'14'!L27</f>
        <v>45474</v>
      </c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85"/>
  <sheetViews>
    <sheetView topLeftCell="A58" workbookViewId="0">
      <selection activeCell="D67" sqref="D67"/>
    </sheetView>
  </sheetViews>
  <sheetFormatPr defaultRowHeight="15" outlineLevelCol="3" x14ac:dyDescent="0.25"/>
  <cols>
    <col min="1" max="2" width="9.140625" style="61"/>
    <col min="3" max="3" width="15.140625" style="61" customWidth="1"/>
    <col min="4" max="4" width="73.7109375" style="61" customWidth="1"/>
    <col min="5" max="5" width="11.140625" style="61" hidden="1" customWidth="1" outlineLevel="2"/>
    <col min="6" max="6" width="11" style="61" hidden="1" customWidth="1" outlineLevel="2"/>
    <col min="7" max="9" width="9.140625" style="61" hidden="1" customWidth="1" outlineLevel="3"/>
    <col min="10" max="10" width="10.7109375" style="61" hidden="1" customWidth="1" outlineLevel="3"/>
    <col min="11" max="11" width="52.5703125" style="61" hidden="1" customWidth="1" outlineLevel="3"/>
    <col min="12" max="12" width="13.5703125" style="61" hidden="1" customWidth="1" outlineLevel="3"/>
    <col min="13" max="13" width="13.28515625" style="61" hidden="1" customWidth="1" outlineLevel="3"/>
    <col min="14" max="14" width="18.42578125" style="61" hidden="1" customWidth="1" outlineLevel="2" collapsed="1"/>
    <col min="15" max="16" width="9.140625" style="61" hidden="1" customWidth="1" outlineLevel="2"/>
    <col min="17" max="18" width="12.85546875" style="61" hidden="1" customWidth="1" outlineLevel="2"/>
    <col min="19" max="20" width="15.42578125" style="61" hidden="1" customWidth="1" outlineLevel="1"/>
    <col min="21" max="21" width="18.140625" style="61" hidden="1" customWidth="1" outlineLevel="1"/>
    <col min="22" max="22" width="14.5703125" style="61" hidden="1" customWidth="1" outlineLevel="1"/>
    <col min="23" max="23" width="15.85546875" style="61" hidden="1" customWidth="1" outlineLevel="1"/>
    <col min="24" max="24" width="8" style="61" hidden="1" customWidth="1" outlineLevel="1"/>
    <col min="25" max="25" width="0" style="61" hidden="1" customWidth="1" outlineLevel="1"/>
    <col min="26" max="26" width="18.5703125" style="61" customWidth="1" collapsed="1"/>
    <col min="27" max="27" width="14" style="61" customWidth="1"/>
    <col min="28" max="28" width="16.85546875" style="61" customWidth="1"/>
    <col min="29" max="16384" width="9.140625" style="61"/>
  </cols>
  <sheetData>
    <row r="1" spans="2:29" ht="18.75" x14ac:dyDescent="0.3"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07"/>
    </row>
    <row r="2" spans="2:29" ht="18.75" x14ac:dyDescent="0.3"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07"/>
    </row>
    <row r="3" spans="2:29" x14ac:dyDescent="0.25"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</row>
    <row r="4" spans="2:29" ht="18.75" x14ac:dyDescent="0.25">
      <c r="D4" s="99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</row>
    <row r="5" spans="2:29" ht="56.25" customHeight="1" thickBot="1" x14ac:dyDescent="0.3">
      <c r="C5" s="152" t="s">
        <v>324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01"/>
    </row>
    <row r="6" spans="2:29" ht="21.75" customHeight="1" thickBot="1" x14ac:dyDescent="0.3">
      <c r="B6" s="157" t="s">
        <v>189</v>
      </c>
      <c r="C6" s="159" t="s">
        <v>190</v>
      </c>
      <c r="D6" s="161" t="s">
        <v>191</v>
      </c>
      <c r="E6" s="69"/>
      <c r="F6" s="69"/>
      <c r="G6" s="69" t="s">
        <v>188</v>
      </c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154"/>
      <c r="V6" s="154"/>
      <c r="W6" s="154"/>
      <c r="X6" s="69"/>
      <c r="Y6" s="69"/>
      <c r="Z6" s="155" t="s">
        <v>327</v>
      </c>
      <c r="AA6" s="155"/>
      <c r="AB6" s="156"/>
    </row>
    <row r="7" spans="2:29" ht="60.75" customHeight="1" thickBot="1" x14ac:dyDescent="0.3">
      <c r="B7" s="158"/>
      <c r="C7" s="160"/>
      <c r="D7" s="162"/>
      <c r="E7" s="123" t="s">
        <v>184</v>
      </c>
      <c r="F7" s="120" t="s">
        <v>185</v>
      </c>
      <c r="G7" s="120"/>
      <c r="H7" s="120"/>
      <c r="I7" s="120"/>
      <c r="J7" s="120"/>
      <c r="K7" s="120"/>
      <c r="L7" s="120"/>
      <c r="M7" s="120"/>
      <c r="N7" s="120" t="s">
        <v>174</v>
      </c>
      <c r="O7" s="120"/>
      <c r="P7" s="120"/>
      <c r="Q7" s="120"/>
      <c r="R7" s="120"/>
      <c r="S7" s="131" t="s">
        <v>165</v>
      </c>
      <c r="T7" s="103" t="s">
        <v>328</v>
      </c>
      <c r="U7" s="106" t="s">
        <v>325</v>
      </c>
      <c r="V7" s="106" t="s">
        <v>180</v>
      </c>
      <c r="W7" s="106" t="s">
        <v>326</v>
      </c>
      <c r="X7" s="24"/>
      <c r="Y7" s="24"/>
      <c r="Z7" s="139" t="s">
        <v>325</v>
      </c>
      <c r="AA7" s="139" t="s">
        <v>180</v>
      </c>
      <c r="AB7" s="139" t="s">
        <v>326</v>
      </c>
      <c r="AC7" s="132"/>
    </row>
    <row r="8" spans="2:29" ht="18.75" x14ac:dyDescent="0.3">
      <c r="B8" s="115">
        <v>1</v>
      </c>
      <c r="C8" s="116" t="s">
        <v>0</v>
      </c>
      <c r="D8" s="106" t="s">
        <v>1</v>
      </c>
      <c r="E8" s="106">
        <v>0.8</v>
      </c>
      <c r="F8" s="106">
        <v>0.8</v>
      </c>
      <c r="G8" s="117">
        <v>26</v>
      </c>
      <c r="H8" s="117">
        <f>E8/60</f>
        <v>1.3333333333333334E-2</v>
      </c>
      <c r="I8" s="117">
        <f>F8/60</f>
        <v>1.3333333333333334E-2</v>
      </c>
      <c r="J8" s="117" t="str">
        <f>реактивы!C5</f>
        <v>A09.05.021</v>
      </c>
      <c r="K8" s="117" t="str">
        <f>реактивы!D5</f>
        <v>Исследование уровня общего билирубина в крови</v>
      </c>
      <c r="L8" s="117" t="b">
        <f>IF(J8=C8,J8=C8,J8=C8)</f>
        <v>1</v>
      </c>
      <c r="M8" s="117" t="b">
        <f>IF(K8=D8,K8=D8,K8=D8)</f>
        <v>1</v>
      </c>
      <c r="N8" s="117">
        <f>реактивы!O5</f>
        <v>11.92</v>
      </c>
      <c r="O8" s="117" t="str">
        <f>'расчет анализа'!B7</f>
        <v>A09.05.021</v>
      </c>
      <c r="P8" s="117" t="str">
        <f>'расчет анализа'!C7</f>
        <v>Исследование уровня общего билирубина в крови</v>
      </c>
      <c r="Q8" s="117" t="b">
        <f>IF(O8=C8,O8=C8,O8=C8)</f>
        <v>1</v>
      </c>
      <c r="R8" s="117" t="b">
        <f>IF(P8=D8,P8=D8,P8=D8)</f>
        <v>1</v>
      </c>
      <c r="S8" s="118">
        <f>'расчет анализа'!L7</f>
        <v>320</v>
      </c>
      <c r="T8" s="126">
        <f>'расчет анализа'!L15</f>
        <v>64.761267522577171</v>
      </c>
      <c r="U8" s="125">
        <f>'расчет анализа'!L18</f>
        <v>3.7300512198409495</v>
      </c>
      <c r="V8" s="106">
        <f>'расчет анализа'!L19</f>
        <v>58.080498551017662</v>
      </c>
      <c r="W8" s="106">
        <f>'расчет анализа'!L20</f>
        <v>2.9507177517185608</v>
      </c>
      <c r="X8" s="133">
        <f>SUM(U8:W8)</f>
        <v>64.761267522577171</v>
      </c>
      <c r="Y8" s="24" t="b">
        <f>X8=T8</f>
        <v>1</v>
      </c>
      <c r="Z8" s="65">
        <f>ROUND(U8/T8*100,2)</f>
        <v>5.76</v>
      </c>
      <c r="AA8" s="65">
        <f>ROUND(V8/T8*100,2)</f>
        <v>89.68</v>
      </c>
      <c r="AB8" s="140">
        <f>ROUND(W8/T8*100,2)</f>
        <v>4.5599999999999996</v>
      </c>
      <c r="AC8" s="61">
        <f>SUM(Z8:AB8)</f>
        <v>100.00000000000001</v>
      </c>
    </row>
    <row r="9" spans="2:29" ht="37.5" x14ac:dyDescent="0.3">
      <c r="B9" s="108">
        <v>2</v>
      </c>
      <c r="C9" s="127" t="s">
        <v>2</v>
      </c>
      <c r="D9" s="103" t="s">
        <v>3</v>
      </c>
      <c r="E9" s="103">
        <v>0.8</v>
      </c>
      <c r="F9" s="103">
        <v>0.8</v>
      </c>
      <c r="G9" s="104">
        <v>27</v>
      </c>
      <c r="H9" s="104">
        <f t="shared" ref="H9:I67" si="0">E9/60</f>
        <v>1.3333333333333334E-2</v>
      </c>
      <c r="I9" s="104">
        <f t="shared" si="0"/>
        <v>1.3333333333333334E-2</v>
      </c>
      <c r="J9" s="104" t="str">
        <f>реактивы!C6</f>
        <v>A09.05.022.001</v>
      </c>
      <c r="K9" s="104" t="str">
        <f>реактивы!D6</f>
        <v>Исследование уровня билирубина связанного (конъюгированного) в крови</v>
      </c>
      <c r="L9" s="104" t="b">
        <f t="shared" ref="L9:M67" si="1">IF(J9=C9,J9=C9,J9=C9)</f>
        <v>1</v>
      </c>
      <c r="M9" s="104" t="b">
        <f t="shared" si="1"/>
        <v>1</v>
      </c>
      <c r="N9" s="104">
        <f>реактивы!O6</f>
        <v>4.8600000000000003</v>
      </c>
      <c r="O9" s="104" t="str">
        <f>'2'!B7</f>
        <v>A09.05.022.001</v>
      </c>
      <c r="P9" s="104" t="str">
        <f>'2'!C7</f>
        <v>Исследование уровня билирубина связанного (конъюгированного) в крови</v>
      </c>
      <c r="Q9" s="104" t="b">
        <f>IF(O9=C9,O9=C9,O9=C9)</f>
        <v>1</v>
      </c>
      <c r="R9" s="104" t="b">
        <f t="shared" ref="R9:R67" si="2">IF(P9=D9,P9=D9,P9=D9)</f>
        <v>1</v>
      </c>
      <c r="S9" s="128">
        <f>'2'!L7</f>
        <v>310</v>
      </c>
      <c r="T9" s="130">
        <f>'2'!L15</f>
        <v>64.761267522577171</v>
      </c>
      <c r="U9" s="106">
        <f>'2'!L18</f>
        <v>3.7300512198409495</v>
      </c>
      <c r="V9" s="106">
        <f>'2'!L19</f>
        <v>58.080498551017662</v>
      </c>
      <c r="W9" s="106">
        <f>'2'!L20</f>
        <v>2.9507177517185608</v>
      </c>
      <c r="X9" s="133">
        <f t="shared" ref="X9:X67" si="3">SUM(U9:W9)</f>
        <v>64.761267522577171</v>
      </c>
      <c r="Y9" s="24" t="b">
        <f t="shared" ref="Y9:Y67" si="4">X9=T9</f>
        <v>1</v>
      </c>
      <c r="Z9" s="3">
        <f>ROUND(U9/T9*100,2)</f>
        <v>5.76</v>
      </c>
      <c r="AA9" s="3">
        <f t="shared" ref="AA9:AA67" si="5">ROUND(V9/T9*100,2)</f>
        <v>89.68</v>
      </c>
      <c r="AB9" s="134">
        <f t="shared" ref="AB9:AB66" si="6">ROUND(W9/T9*100,2)</f>
        <v>4.5599999999999996</v>
      </c>
      <c r="AC9" s="61">
        <f t="shared" ref="AC9:AC67" si="7">SUM(Z9:AB9)</f>
        <v>100.00000000000001</v>
      </c>
    </row>
    <row r="10" spans="2:29" ht="18.75" x14ac:dyDescent="0.3">
      <c r="B10" s="108">
        <v>3</v>
      </c>
      <c r="C10" s="127" t="s">
        <v>4</v>
      </c>
      <c r="D10" s="103" t="s">
        <v>5</v>
      </c>
      <c r="E10" s="103">
        <v>0.8</v>
      </c>
      <c r="F10" s="103">
        <v>0.8</v>
      </c>
      <c r="G10" s="104">
        <v>28</v>
      </c>
      <c r="H10" s="104">
        <f t="shared" si="0"/>
        <v>1.3333333333333334E-2</v>
      </c>
      <c r="I10" s="104">
        <f t="shared" si="0"/>
        <v>1.3333333333333334E-2</v>
      </c>
      <c r="J10" s="104" t="str">
        <f>реактивы!C7</f>
        <v>A09.05.010</v>
      </c>
      <c r="K10" s="104" t="str">
        <f>реактивы!D7</f>
        <v>Исследование уровня общего белка в крови</v>
      </c>
      <c r="L10" s="104" t="b">
        <f t="shared" si="1"/>
        <v>1</v>
      </c>
      <c r="M10" s="104" t="b">
        <f t="shared" si="1"/>
        <v>1</v>
      </c>
      <c r="N10" s="104">
        <f>реактивы!O7</f>
        <v>3.29</v>
      </c>
      <c r="O10" s="104" t="str">
        <f>'3'!B7</f>
        <v>A09.05.010</v>
      </c>
      <c r="P10" s="104" t="str">
        <f>'3'!C7</f>
        <v>Исследование уровня общего белка в крови</v>
      </c>
      <c r="Q10" s="104" t="b">
        <f t="shared" ref="Q10:Q67" si="8">IF(O10=C10,O10=C10,O10=C10)</f>
        <v>1</v>
      </c>
      <c r="R10" s="104" t="b">
        <f t="shared" si="2"/>
        <v>1</v>
      </c>
      <c r="S10" s="128">
        <f>'3'!L7</f>
        <v>310</v>
      </c>
      <c r="T10" s="130">
        <f>'3'!L15</f>
        <v>64.761267522577171</v>
      </c>
      <c r="U10" s="106">
        <f>'3'!L18</f>
        <v>3.7300512198409495</v>
      </c>
      <c r="V10" s="106">
        <f>'3'!L19</f>
        <v>58.080498551017662</v>
      </c>
      <c r="W10" s="106">
        <f>'3'!L20</f>
        <v>2.9507177517185608</v>
      </c>
      <c r="X10" s="133">
        <f t="shared" si="3"/>
        <v>64.761267522577171</v>
      </c>
      <c r="Y10" s="24" t="b">
        <f t="shared" si="4"/>
        <v>1</v>
      </c>
      <c r="Z10" s="3">
        <f>ROUND(U10/T10*100,2)</f>
        <v>5.76</v>
      </c>
      <c r="AA10" s="3">
        <f t="shared" si="5"/>
        <v>89.68</v>
      </c>
      <c r="AB10" s="134">
        <f t="shared" si="6"/>
        <v>4.5599999999999996</v>
      </c>
      <c r="AC10" s="61">
        <f t="shared" si="7"/>
        <v>100.00000000000001</v>
      </c>
    </row>
    <row r="11" spans="2:29" ht="18.75" x14ac:dyDescent="0.3">
      <c r="B11" s="108">
        <v>4</v>
      </c>
      <c r="C11" s="127" t="s">
        <v>6</v>
      </c>
      <c r="D11" s="103" t="s">
        <v>7</v>
      </c>
      <c r="E11" s="103">
        <v>0.8</v>
      </c>
      <c r="F11" s="103">
        <v>0.8</v>
      </c>
      <c r="G11" s="104">
        <v>29</v>
      </c>
      <c r="H11" s="104">
        <f t="shared" si="0"/>
        <v>1.3333333333333334E-2</v>
      </c>
      <c r="I11" s="104">
        <f t="shared" si="0"/>
        <v>1.3333333333333334E-2</v>
      </c>
      <c r="J11" s="104" t="str">
        <f>реактивы!C8</f>
        <v>A09.05.023</v>
      </c>
      <c r="K11" s="104" t="str">
        <f>реактивы!D8</f>
        <v>Исследование уровня глюкозы в крови</v>
      </c>
      <c r="L11" s="104" t="b">
        <f t="shared" si="1"/>
        <v>1</v>
      </c>
      <c r="M11" s="104" t="b">
        <f t="shared" si="1"/>
        <v>1</v>
      </c>
      <c r="N11" s="104">
        <f>реактивы!O8</f>
        <v>0.93</v>
      </c>
      <c r="O11" s="104" t="str">
        <f>'4'!B7</f>
        <v>A09.05.023</v>
      </c>
      <c r="P11" s="104" t="str">
        <f>'4'!C7</f>
        <v>Исследование уровня глюкозы в крови</v>
      </c>
      <c r="Q11" s="104" t="b">
        <f t="shared" si="8"/>
        <v>1</v>
      </c>
      <c r="R11" s="104" t="b">
        <f t="shared" si="2"/>
        <v>1</v>
      </c>
      <c r="S11" s="128">
        <f>'4'!L7</f>
        <v>300</v>
      </c>
      <c r="T11" s="130">
        <f>'4'!L15</f>
        <v>64.761267522577171</v>
      </c>
      <c r="U11" s="106">
        <f>'4'!L18</f>
        <v>3.7300512198409495</v>
      </c>
      <c r="V11" s="106">
        <f>'4'!L19</f>
        <v>58.080498551017662</v>
      </c>
      <c r="W11" s="106">
        <f>'4'!L20</f>
        <v>2.9507177517185608</v>
      </c>
      <c r="X11" s="133">
        <f t="shared" si="3"/>
        <v>64.761267522577171</v>
      </c>
      <c r="Y11" s="24" t="b">
        <f t="shared" si="4"/>
        <v>1</v>
      </c>
      <c r="Z11" s="3">
        <f t="shared" ref="Z11:Z67" si="9">ROUND(U11/T11*100,2)</f>
        <v>5.76</v>
      </c>
      <c r="AA11" s="3">
        <f t="shared" si="5"/>
        <v>89.68</v>
      </c>
      <c r="AB11" s="134">
        <f t="shared" si="6"/>
        <v>4.5599999999999996</v>
      </c>
      <c r="AC11" s="61">
        <f t="shared" si="7"/>
        <v>100.00000000000001</v>
      </c>
    </row>
    <row r="12" spans="2:29" ht="18.75" x14ac:dyDescent="0.3">
      <c r="B12" s="108">
        <v>5</v>
      </c>
      <c r="C12" s="127" t="s">
        <v>8</v>
      </c>
      <c r="D12" s="103" t="s">
        <v>9</v>
      </c>
      <c r="E12" s="103">
        <v>0.8</v>
      </c>
      <c r="F12" s="103">
        <v>0.8</v>
      </c>
      <c r="G12" s="104">
        <v>30</v>
      </c>
      <c r="H12" s="104">
        <f t="shared" si="0"/>
        <v>1.3333333333333334E-2</v>
      </c>
      <c r="I12" s="104">
        <f t="shared" si="0"/>
        <v>1.3333333333333334E-2</v>
      </c>
      <c r="J12" s="104" t="str">
        <f>реактивы!C9</f>
        <v>A09.05.020</v>
      </c>
      <c r="K12" s="104" t="str">
        <f>реактивы!D9</f>
        <v>Исследование уровня креатинина в крови</v>
      </c>
      <c r="L12" s="104" t="b">
        <f t="shared" si="1"/>
        <v>1</v>
      </c>
      <c r="M12" s="104" t="b">
        <f t="shared" si="1"/>
        <v>1</v>
      </c>
      <c r="N12" s="104">
        <f>реактивы!O9</f>
        <v>2.99</v>
      </c>
      <c r="O12" s="104" t="str">
        <f>'5'!B7</f>
        <v>A09.05.020</v>
      </c>
      <c r="P12" s="104" t="str">
        <f>'5'!C7</f>
        <v>Исследование уровня креатинина в крови</v>
      </c>
      <c r="Q12" s="104" t="b">
        <f t="shared" si="8"/>
        <v>1</v>
      </c>
      <c r="R12" s="104" t="b">
        <f t="shared" si="2"/>
        <v>1</v>
      </c>
      <c r="S12" s="128">
        <f>'5'!L7</f>
        <v>300</v>
      </c>
      <c r="T12" s="130">
        <f>'5'!L15</f>
        <v>64.761267522577171</v>
      </c>
      <c r="U12" s="106">
        <f>'5'!L18</f>
        <v>3.7300512198409495</v>
      </c>
      <c r="V12" s="106">
        <f>'5'!L19</f>
        <v>58.080498551017662</v>
      </c>
      <c r="W12" s="106">
        <f>'5'!L20</f>
        <v>2.9507177517185608</v>
      </c>
      <c r="X12" s="133">
        <f t="shared" si="3"/>
        <v>64.761267522577171</v>
      </c>
      <c r="Y12" s="24" t="b">
        <f t="shared" si="4"/>
        <v>1</v>
      </c>
      <c r="Z12" s="3">
        <f t="shared" si="9"/>
        <v>5.76</v>
      </c>
      <c r="AA12" s="3">
        <f t="shared" si="5"/>
        <v>89.68</v>
      </c>
      <c r="AB12" s="134">
        <f t="shared" si="6"/>
        <v>4.5599999999999996</v>
      </c>
      <c r="AC12" s="61">
        <f t="shared" si="7"/>
        <v>100.00000000000001</v>
      </c>
    </row>
    <row r="13" spans="2:29" ht="18.75" x14ac:dyDescent="0.3">
      <c r="B13" s="108">
        <v>6</v>
      </c>
      <c r="C13" s="127" t="s">
        <v>10</v>
      </c>
      <c r="D13" s="103" t="s">
        <v>11</v>
      </c>
      <c r="E13" s="103">
        <v>0.8</v>
      </c>
      <c r="F13" s="103">
        <v>0.8</v>
      </c>
      <c r="G13" s="104">
        <v>31</v>
      </c>
      <c r="H13" s="104">
        <f t="shared" si="0"/>
        <v>1.3333333333333334E-2</v>
      </c>
      <c r="I13" s="104">
        <f t="shared" si="0"/>
        <v>1.3333333333333334E-2</v>
      </c>
      <c r="J13" s="104" t="str">
        <f>реактивы!C10</f>
        <v>A09.05.017</v>
      </c>
      <c r="K13" s="104" t="str">
        <f>реактивы!D10</f>
        <v>Исследование уровня мочевины в крови</v>
      </c>
      <c r="L13" s="104" t="b">
        <f t="shared" si="1"/>
        <v>1</v>
      </c>
      <c r="M13" s="104" t="b">
        <f t="shared" si="1"/>
        <v>1</v>
      </c>
      <c r="N13" s="104">
        <f>реактивы!O10</f>
        <v>4.09</v>
      </c>
      <c r="O13" s="104" t="str">
        <f>'6'!B7</f>
        <v>A09.05.017</v>
      </c>
      <c r="P13" s="104" t="str">
        <f>'6'!C7</f>
        <v>Исследование уровня мочевины в крови</v>
      </c>
      <c r="Q13" s="104" t="b">
        <f t="shared" si="8"/>
        <v>1</v>
      </c>
      <c r="R13" s="104" t="b">
        <f t="shared" si="2"/>
        <v>1</v>
      </c>
      <c r="S13" s="128">
        <f>'6'!L7</f>
        <v>310</v>
      </c>
      <c r="T13" s="130">
        <f>'6'!L15</f>
        <v>64.761267522577171</v>
      </c>
      <c r="U13" s="106">
        <f>'6'!L18</f>
        <v>3.7300512198409495</v>
      </c>
      <c r="V13" s="106">
        <f>'6'!L19</f>
        <v>58.080498551017662</v>
      </c>
      <c r="W13" s="106">
        <f>'6'!L20</f>
        <v>2.9507177517185608</v>
      </c>
      <c r="X13" s="133">
        <f t="shared" si="3"/>
        <v>64.761267522577171</v>
      </c>
      <c r="Y13" s="24" t="b">
        <f t="shared" si="4"/>
        <v>1</v>
      </c>
      <c r="Z13" s="3">
        <f t="shared" si="9"/>
        <v>5.76</v>
      </c>
      <c r="AA13" s="3">
        <f t="shared" si="5"/>
        <v>89.68</v>
      </c>
      <c r="AB13" s="134">
        <f t="shared" si="6"/>
        <v>4.5599999999999996</v>
      </c>
      <c r="AC13" s="61">
        <f t="shared" si="7"/>
        <v>100.00000000000001</v>
      </c>
    </row>
    <row r="14" spans="2:29" ht="18.75" x14ac:dyDescent="0.3">
      <c r="B14" s="108">
        <v>7</v>
      </c>
      <c r="C14" s="127" t="s">
        <v>12</v>
      </c>
      <c r="D14" s="103" t="s">
        <v>13</v>
      </c>
      <c r="E14" s="103">
        <v>0.8</v>
      </c>
      <c r="F14" s="103">
        <v>0.8</v>
      </c>
      <c r="G14" s="104">
        <v>32</v>
      </c>
      <c r="H14" s="104">
        <f t="shared" si="0"/>
        <v>1.3333333333333334E-2</v>
      </c>
      <c r="I14" s="104">
        <f t="shared" si="0"/>
        <v>1.3333333333333334E-2</v>
      </c>
      <c r="J14" s="104" t="str">
        <f>реактивы!C11</f>
        <v>A09.05.011</v>
      </c>
      <c r="K14" s="104" t="str">
        <f>реактивы!D11</f>
        <v>Исследование уровня альбумина в крови</v>
      </c>
      <c r="L14" s="104" t="b">
        <f t="shared" si="1"/>
        <v>1</v>
      </c>
      <c r="M14" s="104" t="b">
        <f t="shared" si="1"/>
        <v>1</v>
      </c>
      <c r="N14" s="104">
        <f>реактивы!O11</f>
        <v>2.5299999999999998</v>
      </c>
      <c r="O14" s="104" t="str">
        <f>'7'!B7</f>
        <v>A09.05.011</v>
      </c>
      <c r="P14" s="104" t="str">
        <f>'7'!C7</f>
        <v>Исследование уровня альбумина в крови</v>
      </c>
      <c r="Q14" s="104" t="b">
        <f t="shared" si="8"/>
        <v>1</v>
      </c>
      <c r="R14" s="104" t="b">
        <f t="shared" si="2"/>
        <v>1</v>
      </c>
      <c r="S14" s="128">
        <f>'7'!L7</f>
        <v>300</v>
      </c>
      <c r="T14" s="130">
        <f>'7'!L15</f>
        <v>64.761267522577171</v>
      </c>
      <c r="U14" s="106">
        <f>'7'!L18</f>
        <v>3.7300512198409495</v>
      </c>
      <c r="V14" s="106">
        <f>'7'!L19</f>
        <v>58.080498551017662</v>
      </c>
      <c r="W14" s="106">
        <f>'7'!L20</f>
        <v>2.9507177517185608</v>
      </c>
      <c r="X14" s="133">
        <f t="shared" si="3"/>
        <v>64.761267522577171</v>
      </c>
      <c r="Y14" s="24" t="b">
        <f t="shared" si="4"/>
        <v>1</v>
      </c>
      <c r="Z14" s="3">
        <f t="shared" si="9"/>
        <v>5.76</v>
      </c>
      <c r="AA14" s="3">
        <f t="shared" si="5"/>
        <v>89.68</v>
      </c>
      <c r="AB14" s="134">
        <f t="shared" si="6"/>
        <v>4.5599999999999996</v>
      </c>
      <c r="AC14" s="61">
        <f t="shared" si="7"/>
        <v>100.00000000000001</v>
      </c>
    </row>
    <row r="15" spans="2:29" ht="18.75" x14ac:dyDescent="0.3">
      <c r="B15" s="108">
        <v>8</v>
      </c>
      <c r="C15" s="127" t="s">
        <v>14</v>
      </c>
      <c r="D15" s="103" t="s">
        <v>15</v>
      </c>
      <c r="E15" s="103">
        <v>0.8</v>
      </c>
      <c r="F15" s="103">
        <v>0.8</v>
      </c>
      <c r="G15" s="104">
        <v>33</v>
      </c>
      <c r="H15" s="104">
        <f t="shared" si="0"/>
        <v>1.3333333333333334E-2</v>
      </c>
      <c r="I15" s="104">
        <f t="shared" si="0"/>
        <v>1.3333333333333334E-2</v>
      </c>
      <c r="J15" s="104" t="str">
        <f>реактивы!C12</f>
        <v>A09.05.026</v>
      </c>
      <c r="K15" s="104" t="str">
        <f>реактивы!D12</f>
        <v>Исследование уровня холестерина в крови</v>
      </c>
      <c r="L15" s="104" t="b">
        <f t="shared" si="1"/>
        <v>1</v>
      </c>
      <c r="M15" s="104" t="b">
        <f t="shared" si="1"/>
        <v>1</v>
      </c>
      <c r="N15" s="104">
        <f>реактивы!O12</f>
        <v>2.4</v>
      </c>
      <c r="O15" s="104" t="str">
        <f>'8'!B7</f>
        <v>A09.05.026</v>
      </c>
      <c r="P15" s="104" t="str">
        <f>'8'!C7</f>
        <v>Исследование уровня холестерина в крови</v>
      </c>
      <c r="Q15" s="104" t="b">
        <f t="shared" si="8"/>
        <v>1</v>
      </c>
      <c r="R15" s="104" t="b">
        <f t="shared" si="2"/>
        <v>1</v>
      </c>
      <c r="S15" s="128">
        <f>'8'!L7</f>
        <v>300</v>
      </c>
      <c r="T15" s="130">
        <f>'8'!L15</f>
        <v>64.761267522577171</v>
      </c>
      <c r="U15" s="106">
        <f>'8'!L18</f>
        <v>3.7300512198409495</v>
      </c>
      <c r="V15" s="106">
        <f>'8'!L19</f>
        <v>58.080498551017662</v>
      </c>
      <c r="W15" s="106">
        <f>'8'!L20</f>
        <v>2.9507177517185608</v>
      </c>
      <c r="X15" s="133">
        <f t="shared" si="3"/>
        <v>64.761267522577171</v>
      </c>
      <c r="Y15" s="24" t="b">
        <f t="shared" si="4"/>
        <v>1</v>
      </c>
      <c r="Z15" s="3">
        <f t="shared" si="9"/>
        <v>5.76</v>
      </c>
      <c r="AA15" s="3">
        <f t="shared" si="5"/>
        <v>89.68</v>
      </c>
      <c r="AB15" s="134">
        <f t="shared" si="6"/>
        <v>4.5599999999999996</v>
      </c>
      <c r="AC15" s="61">
        <f t="shared" si="7"/>
        <v>100.00000000000001</v>
      </c>
    </row>
    <row r="16" spans="2:29" ht="18.75" x14ac:dyDescent="0.3">
      <c r="B16" s="108">
        <v>9</v>
      </c>
      <c r="C16" s="127" t="s">
        <v>16</v>
      </c>
      <c r="D16" s="103" t="s">
        <v>17</v>
      </c>
      <c r="E16" s="103">
        <v>0.8</v>
      </c>
      <c r="F16" s="103">
        <v>0.8</v>
      </c>
      <c r="G16" s="104">
        <v>34</v>
      </c>
      <c r="H16" s="104">
        <f t="shared" si="0"/>
        <v>1.3333333333333334E-2</v>
      </c>
      <c r="I16" s="104">
        <f t="shared" si="0"/>
        <v>1.3333333333333334E-2</v>
      </c>
      <c r="J16" s="104" t="str">
        <f>реактивы!C13</f>
        <v>A09.05.025</v>
      </c>
      <c r="K16" s="104" t="str">
        <f>реактивы!D13</f>
        <v>Исследование уровня триглицеридов в крови</v>
      </c>
      <c r="L16" s="104" t="b">
        <f t="shared" si="1"/>
        <v>1</v>
      </c>
      <c r="M16" s="104" t="b">
        <f t="shared" si="1"/>
        <v>1</v>
      </c>
      <c r="N16" s="104">
        <f>реактивы!O13</f>
        <v>5.86</v>
      </c>
      <c r="O16" s="104" t="str">
        <f>'9'!B7</f>
        <v>A09.05.025</v>
      </c>
      <c r="P16" s="104" t="str">
        <f>'9'!C7</f>
        <v>Исследование уровня триглицеридов в крови</v>
      </c>
      <c r="Q16" s="104" t="b">
        <f t="shared" si="8"/>
        <v>1</v>
      </c>
      <c r="R16" s="104" t="b">
        <f t="shared" si="2"/>
        <v>1</v>
      </c>
      <c r="S16" s="128">
        <f>'9'!L7</f>
        <v>310</v>
      </c>
      <c r="T16" s="130">
        <f>'9'!L15</f>
        <v>64.761267522577171</v>
      </c>
      <c r="U16" s="106">
        <f>'9'!L18</f>
        <v>3.7300512198409495</v>
      </c>
      <c r="V16" s="106">
        <f>'9'!L19</f>
        <v>58.080498551017662</v>
      </c>
      <c r="W16" s="106">
        <f>'9'!L20</f>
        <v>2.9507177517185608</v>
      </c>
      <c r="X16" s="133">
        <f t="shared" si="3"/>
        <v>64.761267522577171</v>
      </c>
      <c r="Y16" s="24" t="b">
        <f t="shared" si="4"/>
        <v>1</v>
      </c>
      <c r="Z16" s="3">
        <f t="shared" si="9"/>
        <v>5.76</v>
      </c>
      <c r="AA16" s="3">
        <f t="shared" si="5"/>
        <v>89.68</v>
      </c>
      <c r="AB16" s="134">
        <f t="shared" si="6"/>
        <v>4.5599999999999996</v>
      </c>
      <c r="AC16" s="61">
        <f t="shared" si="7"/>
        <v>100.00000000000001</v>
      </c>
    </row>
    <row r="17" spans="2:29" ht="37.5" x14ac:dyDescent="0.3">
      <c r="B17" s="108">
        <v>10</v>
      </c>
      <c r="C17" s="127" t="s">
        <v>18</v>
      </c>
      <c r="D17" s="103" t="s">
        <v>19</v>
      </c>
      <c r="E17" s="103">
        <v>0.8</v>
      </c>
      <c r="F17" s="103">
        <v>0.8</v>
      </c>
      <c r="G17" s="104">
        <v>35</v>
      </c>
      <c r="H17" s="104">
        <f t="shared" si="0"/>
        <v>1.3333333333333334E-2</v>
      </c>
      <c r="I17" s="104">
        <f t="shared" si="0"/>
        <v>1.3333333333333334E-2</v>
      </c>
      <c r="J17" s="104" t="str">
        <f>реактивы!C14</f>
        <v>A09.05.028</v>
      </c>
      <c r="K17" s="104" t="str">
        <f>реактивы!D14</f>
        <v>Исследование уровня холестерина липопротеинов низкой плотности</v>
      </c>
      <c r="L17" s="104" t="b">
        <f t="shared" si="1"/>
        <v>1</v>
      </c>
      <c r="M17" s="104" t="b">
        <f t="shared" si="1"/>
        <v>1</v>
      </c>
      <c r="N17" s="104">
        <f>реактивы!O14</f>
        <v>64.53</v>
      </c>
      <c r="O17" s="104" t="str">
        <f>'10'!B7</f>
        <v>A09.05.028</v>
      </c>
      <c r="P17" s="104" t="str">
        <f>'10'!C7</f>
        <v>Исследование уровня холестерина липопротеинов низкой плотности</v>
      </c>
      <c r="Q17" s="104" t="b">
        <f t="shared" si="8"/>
        <v>1</v>
      </c>
      <c r="R17" s="104" t="b">
        <f t="shared" si="2"/>
        <v>1</v>
      </c>
      <c r="S17" s="128">
        <f>'10'!L7</f>
        <v>380</v>
      </c>
      <c r="T17" s="130">
        <f>'10'!L15</f>
        <v>64.761267522577171</v>
      </c>
      <c r="U17" s="106">
        <f>'10'!L18</f>
        <v>3.7300512198409495</v>
      </c>
      <c r="V17" s="106">
        <f>'10'!L19</f>
        <v>58.080498551017662</v>
      </c>
      <c r="W17" s="106">
        <f>'10'!L20</f>
        <v>2.9507177517185608</v>
      </c>
      <c r="X17" s="133">
        <f t="shared" si="3"/>
        <v>64.761267522577171</v>
      </c>
      <c r="Y17" s="24" t="b">
        <f t="shared" si="4"/>
        <v>1</v>
      </c>
      <c r="Z17" s="3">
        <f t="shared" si="9"/>
        <v>5.76</v>
      </c>
      <c r="AA17" s="3">
        <f t="shared" si="5"/>
        <v>89.68</v>
      </c>
      <c r="AB17" s="134">
        <f t="shared" si="6"/>
        <v>4.5599999999999996</v>
      </c>
      <c r="AC17" s="61">
        <f t="shared" si="7"/>
        <v>100.00000000000001</v>
      </c>
    </row>
    <row r="18" spans="2:29" ht="18" customHeight="1" x14ac:dyDescent="0.3">
      <c r="B18" s="108">
        <v>11</v>
      </c>
      <c r="C18" s="127" t="s">
        <v>20</v>
      </c>
      <c r="D18" s="103" t="s">
        <v>21</v>
      </c>
      <c r="E18" s="103">
        <v>0.8</v>
      </c>
      <c r="F18" s="103">
        <v>0.8</v>
      </c>
      <c r="G18" s="104">
        <v>36</v>
      </c>
      <c r="H18" s="104">
        <f t="shared" si="0"/>
        <v>1.3333333333333334E-2</v>
      </c>
      <c r="I18" s="104">
        <f t="shared" si="0"/>
        <v>1.3333333333333334E-2</v>
      </c>
      <c r="J18" s="104" t="str">
        <f>реактивы!C15</f>
        <v>A09.05.004</v>
      </c>
      <c r="K18" s="104" t="str">
        <f>реактивы!D15</f>
        <v>Исследование уровня холестерина липопротеинов высокой плотности в крови</v>
      </c>
      <c r="L18" s="104" t="b">
        <f t="shared" si="1"/>
        <v>1</v>
      </c>
      <c r="M18" s="104" t="b">
        <f t="shared" si="1"/>
        <v>1</v>
      </c>
      <c r="N18" s="104">
        <f>реактивы!O15</f>
        <v>38.64</v>
      </c>
      <c r="O18" s="104" t="str">
        <f>'11'!B7</f>
        <v>A09.05.004</v>
      </c>
      <c r="P18" s="104" t="str">
        <f>'11'!C7</f>
        <v>Исследование уровня холестерина липопротеинов высокой плотности в крови</v>
      </c>
      <c r="Q18" s="104" t="b">
        <f t="shared" si="8"/>
        <v>1</v>
      </c>
      <c r="R18" s="104" t="b">
        <f t="shared" si="2"/>
        <v>1</v>
      </c>
      <c r="S18" s="128">
        <f>'11'!L7</f>
        <v>350</v>
      </c>
      <c r="T18" s="130">
        <f>'11'!L15</f>
        <v>64.761267522577171</v>
      </c>
      <c r="U18" s="106">
        <f>'11'!L18</f>
        <v>3.7300512198409495</v>
      </c>
      <c r="V18" s="106">
        <f>'11'!L19</f>
        <v>58.080498551017662</v>
      </c>
      <c r="W18" s="106">
        <f>'11'!L20</f>
        <v>2.9507177517185608</v>
      </c>
      <c r="X18" s="133">
        <f t="shared" si="3"/>
        <v>64.761267522577171</v>
      </c>
      <c r="Y18" s="24" t="b">
        <f t="shared" si="4"/>
        <v>1</v>
      </c>
      <c r="Z18" s="3">
        <f t="shared" si="9"/>
        <v>5.76</v>
      </c>
      <c r="AA18" s="3">
        <f t="shared" si="5"/>
        <v>89.68</v>
      </c>
      <c r="AB18" s="134">
        <f t="shared" si="6"/>
        <v>4.5599999999999996</v>
      </c>
      <c r="AC18" s="61">
        <f t="shared" si="7"/>
        <v>100.00000000000001</v>
      </c>
    </row>
    <row r="19" spans="2:29" ht="18.75" x14ac:dyDescent="0.3">
      <c r="B19" s="108">
        <v>12</v>
      </c>
      <c r="C19" s="127" t="s">
        <v>22</v>
      </c>
      <c r="D19" s="103" t="s">
        <v>23</v>
      </c>
      <c r="E19" s="103">
        <v>0.8</v>
      </c>
      <c r="F19" s="103">
        <v>0.8</v>
      </c>
      <c r="G19" s="104">
        <v>37</v>
      </c>
      <c r="H19" s="104">
        <f t="shared" si="0"/>
        <v>1.3333333333333334E-2</v>
      </c>
      <c r="I19" s="104">
        <f t="shared" si="0"/>
        <v>1.3333333333333334E-2</v>
      </c>
      <c r="J19" s="104" t="str">
        <f>реактивы!C16</f>
        <v>A09.05.018</v>
      </c>
      <c r="K19" s="104" t="str">
        <f>реактивы!D16</f>
        <v>Исследование уровня мочевой кислоты в крови</v>
      </c>
      <c r="L19" s="104" t="b">
        <f t="shared" si="1"/>
        <v>1</v>
      </c>
      <c r="M19" s="104" t="b">
        <f t="shared" si="1"/>
        <v>1</v>
      </c>
      <c r="N19" s="104">
        <f>реактивы!O16</f>
        <v>6.84</v>
      </c>
      <c r="O19" s="104" t="str">
        <f>'12'!B7</f>
        <v>A09.05.018</v>
      </c>
      <c r="P19" s="104" t="str">
        <f>'12'!C7</f>
        <v>Исследование уровня мочевой кислоты в крови</v>
      </c>
      <c r="Q19" s="104" t="b">
        <f t="shared" si="8"/>
        <v>1</v>
      </c>
      <c r="R19" s="104" t="b">
        <f t="shared" si="2"/>
        <v>1</v>
      </c>
      <c r="S19" s="128">
        <f>'12'!L7</f>
        <v>310</v>
      </c>
      <c r="T19" s="130">
        <f>'12'!L15</f>
        <v>64.761267522577171</v>
      </c>
      <c r="U19" s="106">
        <f>'12'!L18</f>
        <v>3.7300512198409495</v>
      </c>
      <c r="V19" s="106">
        <f>'12'!L19</f>
        <v>58.080498551017662</v>
      </c>
      <c r="W19" s="106">
        <f>'12'!L20</f>
        <v>2.9507177517185608</v>
      </c>
      <c r="X19" s="133">
        <f t="shared" si="3"/>
        <v>64.761267522577171</v>
      </c>
      <c r="Y19" s="24" t="b">
        <f t="shared" si="4"/>
        <v>1</v>
      </c>
      <c r="Z19" s="3">
        <f t="shared" si="9"/>
        <v>5.76</v>
      </c>
      <c r="AA19" s="3">
        <f t="shared" si="5"/>
        <v>89.68</v>
      </c>
      <c r="AB19" s="134">
        <f t="shared" si="6"/>
        <v>4.5599999999999996</v>
      </c>
      <c r="AC19" s="61">
        <f t="shared" si="7"/>
        <v>100.00000000000001</v>
      </c>
    </row>
    <row r="20" spans="2:29" ht="18.75" x14ac:dyDescent="0.3">
      <c r="B20" s="108">
        <v>13</v>
      </c>
      <c r="C20" s="127" t="s">
        <v>24</v>
      </c>
      <c r="D20" s="103" t="s">
        <v>25</v>
      </c>
      <c r="E20" s="103">
        <v>0.8</v>
      </c>
      <c r="F20" s="103">
        <v>0.8</v>
      </c>
      <c r="G20" s="104">
        <v>38</v>
      </c>
      <c r="H20" s="104">
        <f>E20/60</f>
        <v>1.3333333333333334E-2</v>
      </c>
      <c r="I20" s="104">
        <f t="shared" si="0"/>
        <v>1.3333333333333334E-2</v>
      </c>
      <c r="J20" s="104" t="str">
        <f>реактивы!C17</f>
        <v>A09.05.007</v>
      </c>
      <c r="K20" s="104" t="str">
        <f>реактивы!D17</f>
        <v>Исследование уровня железа сыворотки крови</v>
      </c>
      <c r="L20" s="104" t="b">
        <f t="shared" si="1"/>
        <v>1</v>
      </c>
      <c r="M20" s="104" t="b">
        <f t="shared" si="1"/>
        <v>1</v>
      </c>
      <c r="N20" s="104">
        <f>реактивы!O17</f>
        <v>14.34</v>
      </c>
      <c r="O20" s="104" t="str">
        <f>'13'!B7</f>
        <v>A09.05.007</v>
      </c>
      <c r="P20" s="104" t="str">
        <f>'13'!C7</f>
        <v>Исследование уровня железа сыворотки крови</v>
      </c>
      <c r="Q20" s="104" t="b">
        <f t="shared" si="8"/>
        <v>1</v>
      </c>
      <c r="R20" s="104" t="b">
        <f t="shared" si="2"/>
        <v>1</v>
      </c>
      <c r="S20" s="128">
        <f>'13'!L7</f>
        <v>320</v>
      </c>
      <c r="T20" s="130">
        <f>'13'!L15</f>
        <v>64.761267522577171</v>
      </c>
      <c r="U20" s="106">
        <f>'13'!L18</f>
        <v>3.7300512198409495</v>
      </c>
      <c r="V20" s="106">
        <f>'13'!L19</f>
        <v>58.080498551017662</v>
      </c>
      <c r="W20" s="106">
        <f>'13'!L20</f>
        <v>2.9507177517185608</v>
      </c>
      <c r="X20" s="133">
        <f t="shared" si="3"/>
        <v>64.761267522577171</v>
      </c>
      <c r="Y20" s="24" t="b">
        <f t="shared" si="4"/>
        <v>1</v>
      </c>
      <c r="Z20" s="3">
        <f t="shared" si="9"/>
        <v>5.76</v>
      </c>
      <c r="AA20" s="3">
        <f t="shared" si="5"/>
        <v>89.68</v>
      </c>
      <c r="AB20" s="134">
        <f t="shared" si="6"/>
        <v>4.5599999999999996</v>
      </c>
      <c r="AC20" s="61">
        <f t="shared" si="7"/>
        <v>100.00000000000001</v>
      </c>
    </row>
    <row r="21" spans="2:29" ht="18.75" x14ac:dyDescent="0.3">
      <c r="B21" s="108">
        <v>14</v>
      </c>
      <c r="C21" s="127" t="s">
        <v>26</v>
      </c>
      <c r="D21" s="103" t="s">
        <v>27</v>
      </c>
      <c r="E21" s="103">
        <v>0.8</v>
      </c>
      <c r="F21" s="103">
        <v>0.8</v>
      </c>
      <c r="G21" s="104">
        <v>40</v>
      </c>
      <c r="H21" s="104">
        <f t="shared" si="0"/>
        <v>1.3333333333333334E-2</v>
      </c>
      <c r="I21" s="104">
        <f t="shared" si="0"/>
        <v>1.3333333333333334E-2</v>
      </c>
      <c r="J21" s="104" t="str">
        <f>реактивы!C18</f>
        <v>A09.05.030</v>
      </c>
      <c r="K21" s="104" t="str">
        <f>реактивы!D18</f>
        <v>Исследование уровня натрия в крови</v>
      </c>
      <c r="L21" s="104" t="b">
        <f t="shared" si="1"/>
        <v>1</v>
      </c>
      <c r="M21" s="104" t="b">
        <f t="shared" si="1"/>
        <v>1</v>
      </c>
      <c r="N21" s="104">
        <f>реактивы!O18</f>
        <v>40.630000000000003</v>
      </c>
      <c r="O21" s="104" t="str">
        <f>'14'!B7</f>
        <v>A09.05.030</v>
      </c>
      <c r="P21" s="104" t="str">
        <f>'14'!C7</f>
        <v>Исследование уровня натрия в крови</v>
      </c>
      <c r="Q21" s="104" t="b">
        <f t="shared" si="8"/>
        <v>1</v>
      </c>
      <c r="R21" s="104" t="b">
        <f t="shared" si="2"/>
        <v>1</v>
      </c>
      <c r="S21" s="128">
        <f>'14'!L7</f>
        <v>350</v>
      </c>
      <c r="T21" s="130">
        <f>'14'!L15</f>
        <v>64.761267522577171</v>
      </c>
      <c r="U21" s="106">
        <f>'14'!L18</f>
        <v>3.7300512198409495</v>
      </c>
      <c r="V21" s="106">
        <f>'14'!L19</f>
        <v>58.080498551017662</v>
      </c>
      <c r="W21" s="106">
        <f>'14'!L20</f>
        <v>2.9507177517185608</v>
      </c>
      <c r="X21" s="133">
        <f t="shared" si="3"/>
        <v>64.761267522577171</v>
      </c>
      <c r="Y21" s="24" t="b">
        <f t="shared" si="4"/>
        <v>1</v>
      </c>
      <c r="Z21" s="3">
        <f t="shared" si="9"/>
        <v>5.76</v>
      </c>
      <c r="AA21" s="3">
        <f t="shared" si="5"/>
        <v>89.68</v>
      </c>
      <c r="AB21" s="134">
        <f t="shared" si="6"/>
        <v>4.5599999999999996</v>
      </c>
      <c r="AC21" s="61">
        <f t="shared" si="7"/>
        <v>100.00000000000001</v>
      </c>
    </row>
    <row r="22" spans="2:29" ht="18.75" x14ac:dyDescent="0.3">
      <c r="B22" s="108">
        <v>15</v>
      </c>
      <c r="C22" s="127" t="s">
        <v>28</v>
      </c>
      <c r="D22" s="103" t="s">
        <v>29</v>
      </c>
      <c r="E22" s="103">
        <v>0.8</v>
      </c>
      <c r="F22" s="103">
        <v>0.8</v>
      </c>
      <c r="G22" s="104">
        <v>41</v>
      </c>
      <c r="H22" s="104">
        <f t="shared" si="0"/>
        <v>1.3333333333333334E-2</v>
      </c>
      <c r="I22" s="104">
        <f t="shared" si="0"/>
        <v>1.3333333333333334E-2</v>
      </c>
      <c r="J22" s="104" t="str">
        <f>реактивы!C19</f>
        <v>A09.05.031</v>
      </c>
      <c r="K22" s="104" t="str">
        <f>реактивы!D19</f>
        <v>Исследование уровня калия в крови</v>
      </c>
      <c r="L22" s="104" t="b">
        <f t="shared" si="1"/>
        <v>1</v>
      </c>
      <c r="M22" s="104" t="b">
        <f t="shared" si="1"/>
        <v>1</v>
      </c>
      <c r="N22" s="104">
        <f>реактивы!O19</f>
        <v>40.630000000000003</v>
      </c>
      <c r="O22" s="104" t="str">
        <f>'15'!B7</f>
        <v>A09.05.031</v>
      </c>
      <c r="P22" s="104" t="str">
        <f>'15'!C7</f>
        <v>Исследование уровня калия в крови</v>
      </c>
      <c r="Q22" s="104" t="b">
        <f t="shared" si="8"/>
        <v>1</v>
      </c>
      <c r="R22" s="104" t="b">
        <f t="shared" si="2"/>
        <v>1</v>
      </c>
      <c r="S22" s="128">
        <f>'15'!L7</f>
        <v>350</v>
      </c>
      <c r="T22" s="130">
        <f>'15'!L15</f>
        <v>64.761267522577171</v>
      </c>
      <c r="U22" s="106">
        <f>'15'!L18</f>
        <v>3.7300512198409495</v>
      </c>
      <c r="V22" s="106">
        <f>'15'!L19</f>
        <v>58.080498551017662</v>
      </c>
      <c r="W22" s="106">
        <f>'15'!L20</f>
        <v>2.9507177517185608</v>
      </c>
      <c r="X22" s="133">
        <f t="shared" si="3"/>
        <v>64.761267522577171</v>
      </c>
      <c r="Y22" s="24" t="b">
        <f t="shared" si="4"/>
        <v>1</v>
      </c>
      <c r="Z22" s="3">
        <f t="shared" si="9"/>
        <v>5.76</v>
      </c>
      <c r="AA22" s="3">
        <f t="shared" si="5"/>
        <v>89.68</v>
      </c>
      <c r="AB22" s="134">
        <f t="shared" si="6"/>
        <v>4.5599999999999996</v>
      </c>
      <c r="AC22" s="61">
        <f t="shared" si="7"/>
        <v>100.00000000000001</v>
      </c>
    </row>
    <row r="23" spans="2:29" ht="18.75" x14ac:dyDescent="0.3">
      <c r="B23" s="108">
        <v>16</v>
      </c>
      <c r="C23" s="127" t="s">
        <v>30</v>
      </c>
      <c r="D23" s="103" t="s">
        <v>31</v>
      </c>
      <c r="E23" s="103">
        <v>0.8</v>
      </c>
      <c r="F23" s="103">
        <v>0.8</v>
      </c>
      <c r="G23" s="104">
        <v>39</v>
      </c>
      <c r="H23" s="104">
        <f t="shared" si="0"/>
        <v>1.3333333333333334E-2</v>
      </c>
      <c r="I23" s="104">
        <f t="shared" si="0"/>
        <v>1.3333333333333334E-2</v>
      </c>
      <c r="J23" s="104" t="str">
        <f>реактивы!C20</f>
        <v>A09.05.032</v>
      </c>
      <c r="K23" s="104" t="str">
        <f>реактивы!D20</f>
        <v>Исследование уровня общего кальция в крови</v>
      </c>
      <c r="L23" s="104" t="b">
        <f t="shared" si="1"/>
        <v>1</v>
      </c>
      <c r="M23" s="104" t="b">
        <f t="shared" si="1"/>
        <v>1</v>
      </c>
      <c r="N23" s="104">
        <f>реактивы!O20</f>
        <v>10.28</v>
      </c>
      <c r="O23" s="104" t="str">
        <f>'16'!B7</f>
        <v>A09.05.032</v>
      </c>
      <c r="P23" s="104" t="str">
        <f>'16'!C7</f>
        <v>Исследование уровня общего кальция в крови</v>
      </c>
      <c r="Q23" s="104" t="b">
        <f t="shared" si="8"/>
        <v>1</v>
      </c>
      <c r="R23" s="104" t="b">
        <f t="shared" si="2"/>
        <v>1</v>
      </c>
      <c r="S23" s="128">
        <f>'16'!L7</f>
        <v>310</v>
      </c>
      <c r="T23" s="130">
        <f>'16'!L15</f>
        <v>64.761267522577171</v>
      </c>
      <c r="U23" s="106">
        <f>'16'!L18</f>
        <v>3.7300512198409495</v>
      </c>
      <c r="V23" s="106">
        <f>'16'!L19</f>
        <v>58.080498551017662</v>
      </c>
      <c r="W23" s="106">
        <f>'16'!L20</f>
        <v>2.9507177517185608</v>
      </c>
      <c r="X23" s="133">
        <f t="shared" si="3"/>
        <v>64.761267522577171</v>
      </c>
      <c r="Y23" s="24" t="b">
        <f t="shared" si="4"/>
        <v>1</v>
      </c>
      <c r="Z23" s="3">
        <f t="shared" si="9"/>
        <v>5.76</v>
      </c>
      <c r="AA23" s="3">
        <f t="shared" si="5"/>
        <v>89.68</v>
      </c>
      <c r="AB23" s="134">
        <f t="shared" si="6"/>
        <v>4.5599999999999996</v>
      </c>
      <c r="AC23" s="61">
        <f t="shared" si="7"/>
        <v>100.00000000000001</v>
      </c>
    </row>
    <row r="24" spans="2:29" ht="18.75" x14ac:dyDescent="0.3">
      <c r="B24" s="108">
        <v>17</v>
      </c>
      <c r="C24" s="127" t="s">
        <v>32</v>
      </c>
      <c r="D24" s="103" t="s">
        <v>33</v>
      </c>
      <c r="E24" s="103">
        <v>0.8</v>
      </c>
      <c r="F24" s="103">
        <v>0.8</v>
      </c>
      <c r="G24" s="104">
        <v>42</v>
      </c>
      <c r="H24" s="104">
        <f t="shared" si="0"/>
        <v>1.3333333333333334E-2</v>
      </c>
      <c r="I24" s="104">
        <f t="shared" si="0"/>
        <v>1.3333333333333334E-2</v>
      </c>
      <c r="J24" s="104" t="str">
        <f>реактивы!C21</f>
        <v>A09.05.086</v>
      </c>
      <c r="K24" s="104" t="str">
        <f>реактивы!D21</f>
        <v>Исследование уровня лития в крови</v>
      </c>
      <c r="L24" s="104" t="b">
        <f t="shared" si="1"/>
        <v>1</v>
      </c>
      <c r="M24" s="104" t="b">
        <f t="shared" si="1"/>
        <v>1</v>
      </c>
      <c r="N24" s="104">
        <f>реактивы!O21</f>
        <v>40.630000000000003</v>
      </c>
      <c r="O24" s="104" t="str">
        <f>'17'!B7</f>
        <v>A09.05.086</v>
      </c>
      <c r="P24" s="104" t="str">
        <f>'17'!C7</f>
        <v>Исследование уровня лития в крови</v>
      </c>
      <c r="Q24" s="104" t="b">
        <f t="shared" si="8"/>
        <v>1</v>
      </c>
      <c r="R24" s="104" t="b">
        <f t="shared" si="2"/>
        <v>1</v>
      </c>
      <c r="S24" s="128">
        <f>'17'!L7</f>
        <v>350</v>
      </c>
      <c r="T24" s="130">
        <f>'17'!L15</f>
        <v>64.761267522577171</v>
      </c>
      <c r="U24" s="106">
        <f>'17'!L18</f>
        <v>3.7300512198409495</v>
      </c>
      <c r="V24" s="106">
        <f>'17'!L19</f>
        <v>58.080498551017662</v>
      </c>
      <c r="W24" s="106">
        <f>'17'!L20</f>
        <v>2.9507177517185608</v>
      </c>
      <c r="X24" s="133">
        <f t="shared" si="3"/>
        <v>64.761267522577171</v>
      </c>
      <c r="Y24" s="24" t="b">
        <f t="shared" si="4"/>
        <v>1</v>
      </c>
      <c r="Z24" s="3">
        <f t="shared" si="9"/>
        <v>5.76</v>
      </c>
      <c r="AA24" s="3">
        <f t="shared" si="5"/>
        <v>89.68</v>
      </c>
      <c r="AB24" s="134">
        <f t="shared" si="6"/>
        <v>4.5599999999999996</v>
      </c>
      <c r="AC24" s="61">
        <f t="shared" si="7"/>
        <v>100.00000000000001</v>
      </c>
    </row>
    <row r="25" spans="2:29" ht="37.5" x14ac:dyDescent="0.3">
      <c r="B25" s="108">
        <v>18</v>
      </c>
      <c r="C25" s="127" t="s">
        <v>34</v>
      </c>
      <c r="D25" s="103" t="s">
        <v>35</v>
      </c>
      <c r="E25" s="103">
        <v>0.8</v>
      </c>
      <c r="F25" s="103">
        <v>0.8</v>
      </c>
      <c r="G25" s="104">
        <v>21</v>
      </c>
      <c r="H25" s="104">
        <f t="shared" si="0"/>
        <v>1.3333333333333334E-2</v>
      </c>
      <c r="I25" s="104">
        <f t="shared" si="0"/>
        <v>1.3333333333333334E-2</v>
      </c>
      <c r="J25" s="104" t="str">
        <f>реактивы!C22</f>
        <v>A09.05.044</v>
      </c>
      <c r="K25" s="104" t="str">
        <f>реактивы!D22</f>
        <v>Определение активности гамма-глютамилтрансферазы в крови</v>
      </c>
      <c r="L25" s="104" t="b">
        <f t="shared" si="1"/>
        <v>1</v>
      </c>
      <c r="M25" s="104" t="b">
        <f t="shared" si="1"/>
        <v>1</v>
      </c>
      <c r="N25" s="104">
        <f>реактивы!O22</f>
        <v>8.74</v>
      </c>
      <c r="O25" s="104" t="str">
        <f>'18'!B7</f>
        <v>A09.05.044</v>
      </c>
      <c r="P25" s="104" t="str">
        <f>'18'!C7</f>
        <v>Определение активности гамма-глютамилтрансферазы в крови</v>
      </c>
      <c r="Q25" s="104" t="b">
        <f t="shared" si="8"/>
        <v>1</v>
      </c>
      <c r="R25" s="104" t="b">
        <f t="shared" si="2"/>
        <v>1</v>
      </c>
      <c r="S25" s="128">
        <f>'18'!L7</f>
        <v>310</v>
      </c>
      <c r="T25" s="130">
        <f>'18'!L15</f>
        <v>64.761267522577171</v>
      </c>
      <c r="U25" s="106">
        <f>'18'!L18</f>
        <v>3.7300512198409495</v>
      </c>
      <c r="V25" s="106">
        <f>'18'!L19</f>
        <v>58.080498551017662</v>
      </c>
      <c r="W25" s="106">
        <f>'18'!L20</f>
        <v>2.9507177517185608</v>
      </c>
      <c r="X25" s="133">
        <f t="shared" si="3"/>
        <v>64.761267522577171</v>
      </c>
      <c r="Y25" s="24" t="b">
        <f t="shared" si="4"/>
        <v>1</v>
      </c>
      <c r="Z25" s="3">
        <f t="shared" si="9"/>
        <v>5.76</v>
      </c>
      <c r="AA25" s="3">
        <f t="shared" si="5"/>
        <v>89.68</v>
      </c>
      <c r="AB25" s="134">
        <f t="shared" si="6"/>
        <v>4.5599999999999996</v>
      </c>
      <c r="AC25" s="61">
        <f t="shared" si="7"/>
        <v>100.00000000000001</v>
      </c>
    </row>
    <row r="26" spans="2:29" ht="37.5" x14ac:dyDescent="0.3">
      <c r="B26" s="108">
        <v>19</v>
      </c>
      <c r="C26" s="127" t="s">
        <v>36</v>
      </c>
      <c r="D26" s="103" t="s">
        <v>194</v>
      </c>
      <c r="E26" s="103">
        <v>0.8</v>
      </c>
      <c r="F26" s="103">
        <v>0.8</v>
      </c>
      <c r="G26" s="104">
        <v>19</v>
      </c>
      <c r="H26" s="104">
        <f t="shared" si="0"/>
        <v>1.3333333333333334E-2</v>
      </c>
      <c r="I26" s="104">
        <f t="shared" si="0"/>
        <v>1.3333333333333334E-2</v>
      </c>
      <c r="J26" s="104" t="str">
        <f>реактивы!C23</f>
        <v>A09.05.041</v>
      </c>
      <c r="K26" s="104" t="str">
        <f>реактивы!D23</f>
        <v>Определение активности аспартатаминотрансферазы в крови</v>
      </c>
      <c r="L26" s="104" t="b">
        <f t="shared" si="1"/>
        <v>1</v>
      </c>
      <c r="M26" s="104" t="b">
        <f t="shared" si="1"/>
        <v>1</v>
      </c>
      <c r="N26" s="104">
        <f>реактивы!O23</f>
        <v>3.94</v>
      </c>
      <c r="O26" s="104" t="str">
        <f>'19'!B7</f>
        <v>A09.05.041</v>
      </c>
      <c r="P26" s="104" t="str">
        <f>'19'!C7</f>
        <v>Определение активности аспартатаминотрансферазы в крови</v>
      </c>
      <c r="Q26" s="104" t="b">
        <f t="shared" si="8"/>
        <v>1</v>
      </c>
      <c r="R26" s="104" t="b">
        <f t="shared" si="2"/>
        <v>1</v>
      </c>
      <c r="S26" s="128">
        <f>'19'!L7</f>
        <v>310</v>
      </c>
      <c r="T26" s="130">
        <f>'19'!L15</f>
        <v>64.761267522577171</v>
      </c>
      <c r="U26" s="106">
        <f>'19'!L18</f>
        <v>3.7300512198409495</v>
      </c>
      <c r="V26" s="106">
        <f>'19'!L19</f>
        <v>58.080498551017662</v>
      </c>
      <c r="W26" s="106">
        <f>'19'!L20</f>
        <v>2.9507177517185608</v>
      </c>
      <c r="X26" s="133">
        <f t="shared" si="3"/>
        <v>64.761267522577171</v>
      </c>
      <c r="Y26" s="24" t="b">
        <f t="shared" si="4"/>
        <v>1</v>
      </c>
      <c r="Z26" s="3">
        <f t="shared" si="9"/>
        <v>5.76</v>
      </c>
      <c r="AA26" s="3">
        <f t="shared" si="5"/>
        <v>89.68</v>
      </c>
      <c r="AB26" s="134">
        <f t="shared" si="6"/>
        <v>4.5599999999999996</v>
      </c>
      <c r="AC26" s="61">
        <f t="shared" si="7"/>
        <v>100.00000000000001</v>
      </c>
    </row>
    <row r="27" spans="2:29" ht="18.75" x14ac:dyDescent="0.3">
      <c r="B27" s="108">
        <v>20</v>
      </c>
      <c r="C27" s="127" t="s">
        <v>37</v>
      </c>
      <c r="D27" s="103" t="s">
        <v>38</v>
      </c>
      <c r="E27" s="103">
        <v>0.8</v>
      </c>
      <c r="F27" s="103">
        <v>0.8</v>
      </c>
      <c r="G27" s="104">
        <v>18</v>
      </c>
      <c r="H27" s="104">
        <f t="shared" si="0"/>
        <v>1.3333333333333334E-2</v>
      </c>
      <c r="I27" s="104">
        <f t="shared" si="0"/>
        <v>1.3333333333333334E-2</v>
      </c>
      <c r="J27" s="104" t="str">
        <f>реактивы!C24</f>
        <v>A09.05.042</v>
      </c>
      <c r="K27" s="104" t="str">
        <f>реактивы!D24</f>
        <v>Определение активности аланинаминотрансферазы в крови</v>
      </c>
      <c r="L27" s="104" t="b">
        <f t="shared" si="1"/>
        <v>1</v>
      </c>
      <c r="M27" s="104" t="b">
        <f t="shared" si="1"/>
        <v>1</v>
      </c>
      <c r="N27" s="104">
        <f>реактивы!O24</f>
        <v>8.92</v>
      </c>
      <c r="O27" s="104" t="str">
        <f>'20'!B7</f>
        <v>A09.05.042</v>
      </c>
      <c r="P27" s="104" t="str">
        <f>'20'!C7</f>
        <v>Определение активности аланинаминотрансферазы в крови</v>
      </c>
      <c r="Q27" s="104" t="b">
        <f t="shared" si="8"/>
        <v>1</v>
      </c>
      <c r="R27" s="104" t="b">
        <f t="shared" si="2"/>
        <v>1</v>
      </c>
      <c r="S27" s="128">
        <f>'20'!L7</f>
        <v>310</v>
      </c>
      <c r="T27" s="130">
        <f>'20'!L15</f>
        <v>64.761267522577171</v>
      </c>
      <c r="U27" s="106">
        <f>'20'!L18</f>
        <v>3.7300512198409495</v>
      </c>
      <c r="V27" s="106">
        <f>'20'!L19</f>
        <v>58.080498551017662</v>
      </c>
      <c r="W27" s="106">
        <f>'20'!L20</f>
        <v>2.9507177517185608</v>
      </c>
      <c r="X27" s="133">
        <f t="shared" si="3"/>
        <v>64.761267522577171</v>
      </c>
      <c r="Y27" s="24" t="b">
        <f t="shared" si="4"/>
        <v>1</v>
      </c>
      <c r="Z27" s="3">
        <f t="shared" si="9"/>
        <v>5.76</v>
      </c>
      <c r="AA27" s="3">
        <f t="shared" si="5"/>
        <v>89.68</v>
      </c>
      <c r="AB27" s="134">
        <f t="shared" si="6"/>
        <v>4.5599999999999996</v>
      </c>
      <c r="AC27" s="61">
        <f t="shared" si="7"/>
        <v>100.00000000000001</v>
      </c>
    </row>
    <row r="28" spans="2:29" ht="18.75" x14ac:dyDescent="0.3">
      <c r="B28" s="108">
        <v>21</v>
      </c>
      <c r="C28" s="127" t="s">
        <v>39</v>
      </c>
      <c r="D28" s="103" t="s">
        <v>40</v>
      </c>
      <c r="E28" s="103">
        <v>0.8</v>
      </c>
      <c r="F28" s="103">
        <v>0.8</v>
      </c>
      <c r="G28" s="104">
        <v>20</v>
      </c>
      <c r="H28" s="104">
        <f t="shared" si="0"/>
        <v>1.3333333333333334E-2</v>
      </c>
      <c r="I28" s="104">
        <f t="shared" si="0"/>
        <v>1.3333333333333334E-2</v>
      </c>
      <c r="J28" s="104" t="str">
        <f>реактивы!C25</f>
        <v>A09.05.045</v>
      </c>
      <c r="K28" s="104" t="str">
        <f>реактивы!D25</f>
        <v>Определение активности амилазы в крови</v>
      </c>
      <c r="L28" s="104" t="b">
        <f t="shared" si="1"/>
        <v>1</v>
      </c>
      <c r="M28" s="104" t="b">
        <f t="shared" si="1"/>
        <v>1</v>
      </c>
      <c r="N28" s="104">
        <f>реактивы!O25</f>
        <v>65.349999999999994</v>
      </c>
      <c r="O28" s="104" t="str">
        <f>'21'!B7</f>
        <v>A09.05.045</v>
      </c>
      <c r="P28" s="104" t="str">
        <f>'21'!C7</f>
        <v>Определение активности амилазы в крови</v>
      </c>
      <c r="Q28" s="104" t="b">
        <f t="shared" si="8"/>
        <v>1</v>
      </c>
      <c r="R28" s="104" t="b">
        <f t="shared" si="2"/>
        <v>1</v>
      </c>
      <c r="S28" s="128">
        <f>'21'!L7</f>
        <v>380</v>
      </c>
      <c r="T28" s="130">
        <f>'21'!L15</f>
        <v>64.761267522577171</v>
      </c>
      <c r="U28" s="106">
        <f>'21'!L18</f>
        <v>3.7300512198409495</v>
      </c>
      <c r="V28" s="106">
        <f>'21'!L19</f>
        <v>58.080498551017662</v>
      </c>
      <c r="W28" s="106">
        <f>'21'!L20</f>
        <v>2.9507177517185608</v>
      </c>
      <c r="X28" s="133">
        <f t="shared" si="3"/>
        <v>64.761267522577171</v>
      </c>
      <c r="Y28" s="24" t="b">
        <f t="shared" si="4"/>
        <v>1</v>
      </c>
      <c r="Z28" s="3">
        <f t="shared" si="9"/>
        <v>5.76</v>
      </c>
      <c r="AA28" s="3">
        <f t="shared" si="5"/>
        <v>89.68</v>
      </c>
      <c r="AB28" s="134">
        <f t="shared" si="6"/>
        <v>4.5599999999999996</v>
      </c>
      <c r="AC28" s="61">
        <f t="shared" si="7"/>
        <v>100.00000000000001</v>
      </c>
    </row>
    <row r="29" spans="2:29" ht="18.75" x14ac:dyDescent="0.3">
      <c r="B29" s="108">
        <v>22</v>
      </c>
      <c r="C29" s="127" t="s">
        <v>41</v>
      </c>
      <c r="D29" s="103" t="s">
        <v>42</v>
      </c>
      <c r="E29" s="103">
        <v>0.8</v>
      </c>
      <c r="F29" s="103">
        <v>0.8</v>
      </c>
      <c r="G29" s="104">
        <v>22</v>
      </c>
      <c r="H29" s="104">
        <f t="shared" si="0"/>
        <v>1.3333333333333334E-2</v>
      </c>
      <c r="I29" s="104">
        <f t="shared" si="0"/>
        <v>1.3333333333333334E-2</v>
      </c>
      <c r="J29" s="104" t="str">
        <f>реактивы!C26</f>
        <v>A09.05.046</v>
      </c>
      <c r="K29" s="104" t="str">
        <f>реактивы!D26</f>
        <v>Определение активности щелочной фосфатазы в крови</v>
      </c>
      <c r="L29" s="104" t="b">
        <f t="shared" si="1"/>
        <v>1</v>
      </c>
      <c r="M29" s="104" t="b">
        <f t="shared" si="1"/>
        <v>1</v>
      </c>
      <c r="N29" s="104">
        <f>реактивы!O26</f>
        <v>5.76</v>
      </c>
      <c r="O29" s="104" t="str">
        <f>'22'!B7</f>
        <v>A09.05.046</v>
      </c>
      <c r="P29" s="104" t="str">
        <f>'22'!C7</f>
        <v>Определение активности щелочной фосфатазы в крови</v>
      </c>
      <c r="Q29" s="104" t="b">
        <f t="shared" si="8"/>
        <v>1</v>
      </c>
      <c r="R29" s="104" t="b">
        <f t="shared" si="2"/>
        <v>1</v>
      </c>
      <c r="S29" s="128">
        <f>'22'!L7</f>
        <v>310</v>
      </c>
      <c r="T29" s="130">
        <f>'22'!L15</f>
        <v>64.761267522577171</v>
      </c>
      <c r="U29" s="106">
        <f>'22'!L18</f>
        <v>3.7300512198409495</v>
      </c>
      <c r="V29" s="106">
        <f>'22'!L19</f>
        <v>58.080498551017662</v>
      </c>
      <c r="W29" s="106">
        <f>'22'!L20</f>
        <v>2.9507177517185608</v>
      </c>
      <c r="X29" s="133">
        <f t="shared" si="3"/>
        <v>64.761267522577171</v>
      </c>
      <c r="Y29" s="24" t="b">
        <f t="shared" si="4"/>
        <v>1</v>
      </c>
      <c r="Z29" s="3">
        <f t="shared" si="9"/>
        <v>5.76</v>
      </c>
      <c r="AA29" s="3">
        <f t="shared" si="5"/>
        <v>89.68</v>
      </c>
      <c r="AB29" s="134">
        <f t="shared" si="6"/>
        <v>4.5599999999999996</v>
      </c>
      <c r="AC29" s="61">
        <f t="shared" si="7"/>
        <v>100.00000000000001</v>
      </c>
    </row>
    <row r="30" spans="2:29" ht="18.75" x14ac:dyDescent="0.3">
      <c r="B30" s="108">
        <v>23</v>
      </c>
      <c r="C30" s="127" t="s">
        <v>43</v>
      </c>
      <c r="D30" s="103" t="s">
        <v>44</v>
      </c>
      <c r="E30" s="103">
        <v>0.8</v>
      </c>
      <c r="F30" s="103">
        <v>0.8</v>
      </c>
      <c r="G30" s="104">
        <v>23</v>
      </c>
      <c r="H30" s="104">
        <f t="shared" si="0"/>
        <v>1.3333333333333334E-2</v>
      </c>
      <c r="I30" s="104">
        <f t="shared" si="0"/>
        <v>1.3333333333333334E-2</v>
      </c>
      <c r="J30" s="104" t="str">
        <f>реактивы!C27</f>
        <v>A09.05.180</v>
      </c>
      <c r="K30" s="104" t="str">
        <f>реактивы!D27</f>
        <v>Определение активности панкреатической амилазы в крови</v>
      </c>
      <c r="L30" s="104" t="b">
        <f t="shared" si="1"/>
        <v>1</v>
      </c>
      <c r="M30" s="104" t="b">
        <f t="shared" si="1"/>
        <v>1</v>
      </c>
      <c r="N30" s="104">
        <f>реактивы!O27</f>
        <v>114.52</v>
      </c>
      <c r="O30" s="104" t="str">
        <f>'23'!B7</f>
        <v>A09.05.180</v>
      </c>
      <c r="P30" s="104" t="str">
        <f>'23'!C7</f>
        <v>Определение активности панкреатической амилазы в крови</v>
      </c>
      <c r="Q30" s="104" t="b">
        <f t="shared" si="8"/>
        <v>1</v>
      </c>
      <c r="R30" s="104" t="b">
        <f t="shared" si="2"/>
        <v>1</v>
      </c>
      <c r="S30" s="128">
        <f>'23'!L7</f>
        <v>440</v>
      </c>
      <c r="T30" s="130">
        <f>'23'!L15</f>
        <v>64.761267522577171</v>
      </c>
      <c r="U30" s="106">
        <f>'23'!L18</f>
        <v>3.7300512198409495</v>
      </c>
      <c r="V30" s="106">
        <f>'23'!L19</f>
        <v>58.080498551017662</v>
      </c>
      <c r="W30" s="106">
        <f>'23'!L20</f>
        <v>2.9507177517185608</v>
      </c>
      <c r="X30" s="133">
        <f t="shared" si="3"/>
        <v>64.761267522577171</v>
      </c>
      <c r="Y30" s="24" t="b">
        <f t="shared" si="4"/>
        <v>1</v>
      </c>
      <c r="Z30" s="3">
        <f t="shared" si="9"/>
        <v>5.76</v>
      </c>
      <c r="AA30" s="3">
        <f t="shared" si="5"/>
        <v>89.68</v>
      </c>
      <c r="AB30" s="134">
        <f t="shared" si="6"/>
        <v>4.5599999999999996</v>
      </c>
      <c r="AC30" s="61">
        <f t="shared" si="7"/>
        <v>100.00000000000001</v>
      </c>
    </row>
    <row r="31" spans="2:29" ht="18.75" x14ac:dyDescent="0.3">
      <c r="B31" s="108">
        <v>24</v>
      </c>
      <c r="C31" s="127" t="s">
        <v>45</v>
      </c>
      <c r="D31" s="103" t="s">
        <v>46</v>
      </c>
      <c r="E31" s="103">
        <v>0.8</v>
      </c>
      <c r="F31" s="103">
        <v>0.8</v>
      </c>
      <c r="G31" s="104">
        <v>25</v>
      </c>
      <c r="H31" s="104">
        <f t="shared" si="0"/>
        <v>1.3333333333333334E-2</v>
      </c>
      <c r="I31" s="104">
        <f t="shared" si="0"/>
        <v>1.3333333333333334E-2</v>
      </c>
      <c r="J31" s="104" t="str">
        <f>реактивы!C28</f>
        <v>A09.05.039</v>
      </c>
      <c r="K31" s="104" t="str">
        <f>реактивы!D28</f>
        <v>Определение активности лактатдегидрогеназы в крови</v>
      </c>
      <c r="L31" s="104" t="b">
        <f t="shared" si="1"/>
        <v>1</v>
      </c>
      <c r="M31" s="104" t="b">
        <f t="shared" si="1"/>
        <v>1</v>
      </c>
      <c r="N31" s="104">
        <f>реактивы!O28</f>
        <v>7.33</v>
      </c>
      <c r="O31" s="104" t="str">
        <f>'24'!B7</f>
        <v>A09.05.039</v>
      </c>
      <c r="P31" s="104" t="str">
        <f>'24'!C7</f>
        <v>Определение активности лактатдегидрогеназы в крови</v>
      </c>
      <c r="Q31" s="104" t="b">
        <f t="shared" si="8"/>
        <v>1</v>
      </c>
      <c r="R31" s="104" t="b">
        <f t="shared" si="2"/>
        <v>1</v>
      </c>
      <c r="S31" s="128">
        <f>'24'!L7</f>
        <v>310</v>
      </c>
      <c r="T31" s="130">
        <f>'24'!L15</f>
        <v>64.761267522577171</v>
      </c>
      <c r="U31" s="106">
        <f>'24'!L18</f>
        <v>3.7300512198409495</v>
      </c>
      <c r="V31" s="106">
        <f>'24'!L19</f>
        <v>58.080498551017662</v>
      </c>
      <c r="W31" s="106">
        <f>'24'!L20</f>
        <v>2.9507177517185608</v>
      </c>
      <c r="X31" s="133">
        <f t="shared" si="3"/>
        <v>64.761267522577171</v>
      </c>
      <c r="Y31" s="24" t="b">
        <f t="shared" si="4"/>
        <v>1</v>
      </c>
      <c r="Z31" s="3">
        <f t="shared" si="9"/>
        <v>5.76</v>
      </c>
      <c r="AA31" s="3">
        <f t="shared" si="5"/>
        <v>89.68</v>
      </c>
      <c r="AB31" s="134">
        <f t="shared" si="6"/>
        <v>4.5599999999999996</v>
      </c>
      <c r="AC31" s="61">
        <f t="shared" si="7"/>
        <v>100.00000000000001</v>
      </c>
    </row>
    <row r="32" spans="2:29" ht="37.5" x14ac:dyDescent="0.3">
      <c r="B32" s="108">
        <v>25</v>
      </c>
      <c r="C32" s="127" t="s">
        <v>47</v>
      </c>
      <c r="D32" s="103" t="s">
        <v>48</v>
      </c>
      <c r="E32" s="103">
        <v>7.5</v>
      </c>
      <c r="F32" s="103">
        <v>2</v>
      </c>
      <c r="G32" s="104">
        <v>47</v>
      </c>
      <c r="H32" s="104">
        <f t="shared" si="0"/>
        <v>0.125</v>
      </c>
      <c r="I32" s="104">
        <f t="shared" si="0"/>
        <v>3.3333333333333333E-2</v>
      </c>
      <c r="J32" s="104" t="str">
        <f>реактивы!C29</f>
        <v>A09.05.009</v>
      </c>
      <c r="K32" s="104" t="str">
        <f>реактивы!D29</f>
        <v>Исследование уровня C-реактивного белка в сыворотке крови</v>
      </c>
      <c r="L32" s="104" t="b">
        <f t="shared" si="1"/>
        <v>1</v>
      </c>
      <c r="M32" s="104" t="b">
        <f t="shared" si="1"/>
        <v>1</v>
      </c>
      <c r="N32" s="104">
        <f>реактивы!O29</f>
        <v>17.760000000000002</v>
      </c>
      <c r="O32" s="104" t="str">
        <f>'25'!B7</f>
        <v>A09.05.009</v>
      </c>
      <c r="P32" s="104" t="str">
        <f>'25'!C7</f>
        <v>Исследование уровня C-реактивного белка в сыворотке крови</v>
      </c>
      <c r="Q32" s="104" t="b">
        <f t="shared" si="8"/>
        <v>1</v>
      </c>
      <c r="R32" s="104" t="b">
        <f t="shared" si="2"/>
        <v>1</v>
      </c>
      <c r="S32" s="128">
        <f>'25'!L7</f>
        <v>450</v>
      </c>
      <c r="T32" s="130">
        <f>'25'!L15</f>
        <v>95.068605522981542</v>
      </c>
      <c r="U32" s="106">
        <f>'25'!L18</f>
        <v>9.3251280496023732</v>
      </c>
      <c r="V32" s="106">
        <f>'25'!L19</f>
        <v>58.080498551017662</v>
      </c>
      <c r="W32" s="106">
        <f>'25'!L20</f>
        <v>27.662978922361503</v>
      </c>
      <c r="X32" s="133">
        <f t="shared" si="3"/>
        <v>95.068605522981542</v>
      </c>
      <c r="Y32" s="24" t="b">
        <f t="shared" si="4"/>
        <v>1</v>
      </c>
      <c r="Z32" s="3">
        <f t="shared" si="9"/>
        <v>9.81</v>
      </c>
      <c r="AA32" s="3">
        <f t="shared" si="5"/>
        <v>61.09</v>
      </c>
      <c r="AB32" s="134">
        <f t="shared" si="6"/>
        <v>29.1</v>
      </c>
      <c r="AC32" s="61">
        <f t="shared" si="7"/>
        <v>100</v>
      </c>
    </row>
    <row r="33" spans="2:29" ht="18.75" x14ac:dyDescent="0.3">
      <c r="B33" s="108">
        <v>26</v>
      </c>
      <c r="C33" s="127" t="s">
        <v>49</v>
      </c>
      <c r="D33" s="103" t="s">
        <v>50</v>
      </c>
      <c r="E33" s="103">
        <v>1</v>
      </c>
      <c r="F33" s="103">
        <v>3</v>
      </c>
      <c r="G33" s="104">
        <v>44</v>
      </c>
      <c r="H33" s="104">
        <f t="shared" si="0"/>
        <v>1.6666666666666666E-2</v>
      </c>
      <c r="I33" s="104">
        <f t="shared" si="0"/>
        <v>0.05</v>
      </c>
      <c r="J33" s="104" t="str">
        <f>реактивы!C31</f>
        <v>A09.05.050</v>
      </c>
      <c r="K33" s="104" t="str">
        <f>реактивы!D31</f>
        <v>Исследование уровня фибриногена в крови</v>
      </c>
      <c r="L33" s="104" t="b">
        <f>IF(J33=C33,J33=C33,J33=C33)</f>
        <v>1</v>
      </c>
      <c r="M33" s="104" t="b">
        <f t="shared" si="1"/>
        <v>1</v>
      </c>
      <c r="N33" s="104">
        <f>реактивы!O31</f>
        <v>25.23</v>
      </c>
      <c r="O33" s="104" t="str">
        <f>'26'!B7</f>
        <v>A09.05.050</v>
      </c>
      <c r="P33" s="104" t="str">
        <f>'26'!C7</f>
        <v>Исследование уровня фибриногена в крови</v>
      </c>
      <c r="Q33" s="104" t="b">
        <f t="shared" si="8"/>
        <v>1</v>
      </c>
      <c r="R33" s="104" t="b">
        <f t="shared" si="2"/>
        <v>1</v>
      </c>
      <c r="S33" s="128">
        <f>'26'!L7</f>
        <v>380</v>
      </c>
      <c r="T33" s="130">
        <f>'26'!L15</f>
        <v>75.756587815069423</v>
      </c>
      <c r="U33" s="106">
        <f>'26'!L18</f>
        <v>13.987692074403562</v>
      </c>
      <c r="V33" s="106">
        <f>'26'!L19</f>
        <v>58.080498551017662</v>
      </c>
      <c r="W33" s="106">
        <f>'26'!L20</f>
        <v>3.6883971896482004</v>
      </c>
      <c r="X33" s="133">
        <f t="shared" si="3"/>
        <v>75.756587815069423</v>
      </c>
      <c r="Y33" s="24" t="b">
        <f t="shared" si="4"/>
        <v>1</v>
      </c>
      <c r="Z33" s="3">
        <f t="shared" si="9"/>
        <v>18.46</v>
      </c>
      <c r="AA33" s="3">
        <f t="shared" si="5"/>
        <v>76.67</v>
      </c>
      <c r="AB33" s="134">
        <f>ROUND(W33/T33*100,2)-0.01</f>
        <v>4.8600000000000003</v>
      </c>
      <c r="AC33" s="61">
        <f t="shared" si="7"/>
        <v>99.99</v>
      </c>
    </row>
    <row r="34" spans="2:29" ht="18.75" x14ac:dyDescent="0.3">
      <c r="B34" s="108">
        <v>27</v>
      </c>
      <c r="C34" s="127" t="s">
        <v>195</v>
      </c>
      <c r="D34" s="105" t="s">
        <v>196</v>
      </c>
      <c r="E34" s="103">
        <v>6</v>
      </c>
      <c r="F34" s="103">
        <v>20</v>
      </c>
      <c r="G34" s="104">
        <v>10</v>
      </c>
      <c r="H34" s="104">
        <f t="shared" si="0"/>
        <v>0.1</v>
      </c>
      <c r="I34" s="104">
        <f t="shared" si="0"/>
        <v>0.33333333333333331</v>
      </c>
      <c r="J34" s="104" t="str">
        <f>реактивы!C34</f>
        <v>A12.20.001</v>
      </c>
      <c r="K34" s="104" t="str">
        <f>реактивы!D34</f>
        <v>Микроскопическое исследование влагалищных мазков</v>
      </c>
      <c r="L34" s="104" t="b">
        <f t="shared" si="1"/>
        <v>1</v>
      </c>
      <c r="M34" s="104" t="b">
        <f>IF(K34=D34,K34=D34,K34=D34)</f>
        <v>1</v>
      </c>
      <c r="N34" s="104">
        <f>реактивы!O34</f>
        <v>1.33</v>
      </c>
      <c r="O34" s="104" t="str">
        <f>'27'!B7</f>
        <v>A12.20.001</v>
      </c>
      <c r="P34" s="104" t="str">
        <f>'27'!C7</f>
        <v>Микроскопическое исследование влагалищных мазков</v>
      </c>
      <c r="Q34" s="104" t="b">
        <f t="shared" si="8"/>
        <v>1</v>
      </c>
      <c r="R34" s="104" t="b">
        <f t="shared" si="2"/>
        <v>1</v>
      </c>
      <c r="S34" s="128">
        <f>'27'!L7</f>
        <v>770</v>
      </c>
      <c r="T34" s="130">
        <f>'27'!L15</f>
        <v>173.46216218493058</v>
      </c>
      <c r="U34" s="106">
        <f>'27'!L18</f>
        <v>93.251280496023725</v>
      </c>
      <c r="V34" s="106">
        <f>'27'!L19</f>
        <v>58.080498551017662</v>
      </c>
      <c r="W34" s="106">
        <f>'27'!L20</f>
        <v>22.130383137889204</v>
      </c>
      <c r="X34" s="133">
        <f t="shared" si="3"/>
        <v>173.46216218493058</v>
      </c>
      <c r="Y34" s="24" t="b">
        <f t="shared" si="4"/>
        <v>1</v>
      </c>
      <c r="Z34" s="3">
        <f t="shared" si="9"/>
        <v>53.76</v>
      </c>
      <c r="AA34" s="3">
        <f t="shared" si="5"/>
        <v>33.479999999999997</v>
      </c>
      <c r="AB34" s="134">
        <f t="shared" si="6"/>
        <v>12.76</v>
      </c>
      <c r="AC34" s="61">
        <f t="shared" si="7"/>
        <v>100</v>
      </c>
    </row>
    <row r="35" spans="2:29" ht="37.5" x14ac:dyDescent="0.3">
      <c r="B35" s="108">
        <v>28</v>
      </c>
      <c r="C35" s="127" t="s">
        <v>51</v>
      </c>
      <c r="D35" s="103" t="s">
        <v>52</v>
      </c>
      <c r="E35" s="103">
        <v>10</v>
      </c>
      <c r="F35" s="103">
        <v>5</v>
      </c>
      <c r="G35" s="104">
        <v>7</v>
      </c>
      <c r="H35" s="104">
        <f t="shared" si="0"/>
        <v>0.16666666666666666</v>
      </c>
      <c r="I35" s="104">
        <f t="shared" si="0"/>
        <v>8.3333333333333329E-2</v>
      </c>
      <c r="J35" s="104" t="str">
        <f>реактивы!C36</f>
        <v>A09.19.001.001</v>
      </c>
      <c r="K35" s="104" t="str">
        <f>реактивы!D36</f>
        <v>Экспресс-исследование кала на скрытую кровь иммунохроматографическим методом</v>
      </c>
      <c r="L35" s="104" t="b">
        <f t="shared" si="1"/>
        <v>1</v>
      </c>
      <c r="M35" s="104" t="b">
        <f t="shared" si="1"/>
        <v>1</v>
      </c>
      <c r="N35" s="104">
        <f>реактивы!O36</f>
        <v>100</v>
      </c>
      <c r="O35" s="104" t="str">
        <f>'28'!B7</f>
        <v>A09.19.001.001</v>
      </c>
      <c r="P35" s="104" t="str">
        <f>'28'!C7</f>
        <v>Экспресс-исследование кала на скрытую кровь иммунохроматографическим методом</v>
      </c>
      <c r="Q35" s="104" t="b">
        <f t="shared" si="8"/>
        <v>1</v>
      </c>
      <c r="R35" s="104" t="b">
        <f t="shared" si="2"/>
        <v>1</v>
      </c>
      <c r="S35" s="128">
        <f>'28'!L7</f>
        <v>650</v>
      </c>
      <c r="T35" s="130">
        <f>'28'!L15</f>
        <v>118.2772905715056</v>
      </c>
      <c r="U35" s="106">
        <f>'28'!L18</f>
        <v>23.312820124005931</v>
      </c>
      <c r="V35" s="106">
        <f>'28'!L19</f>
        <v>58.080498551017662</v>
      </c>
      <c r="W35" s="106">
        <f>'28'!L20</f>
        <v>36.883971896482002</v>
      </c>
      <c r="X35" s="133">
        <f t="shared" si="3"/>
        <v>118.2772905715056</v>
      </c>
      <c r="Y35" s="24" t="b">
        <f t="shared" si="4"/>
        <v>1</v>
      </c>
      <c r="Z35" s="3">
        <f t="shared" si="9"/>
        <v>19.71</v>
      </c>
      <c r="AA35" s="3">
        <f t="shared" si="5"/>
        <v>49.11</v>
      </c>
      <c r="AB35" s="134">
        <f>ROUND(W35/T35*100,2)-0.01</f>
        <v>31.169999999999998</v>
      </c>
      <c r="AC35" s="61">
        <f t="shared" si="7"/>
        <v>99.99</v>
      </c>
    </row>
    <row r="36" spans="2:29" ht="18.75" x14ac:dyDescent="0.3">
      <c r="B36" s="108">
        <v>29</v>
      </c>
      <c r="C36" s="127" t="s">
        <v>53</v>
      </c>
      <c r="D36" s="106" t="s">
        <v>54</v>
      </c>
      <c r="E36" s="103">
        <v>5</v>
      </c>
      <c r="F36" s="103">
        <v>5</v>
      </c>
      <c r="G36" s="104">
        <v>2</v>
      </c>
      <c r="H36" s="104">
        <f t="shared" si="0"/>
        <v>8.3333333333333329E-2</v>
      </c>
      <c r="I36" s="104">
        <f t="shared" si="0"/>
        <v>8.3333333333333329E-2</v>
      </c>
      <c r="J36" s="104" t="str">
        <f>реактивы!C37</f>
        <v>A09.28.003</v>
      </c>
      <c r="K36" s="104" t="str">
        <f>реактивы!D37</f>
        <v>Определение белка в моче</v>
      </c>
      <c r="L36" s="104" t="b">
        <f t="shared" si="1"/>
        <v>1</v>
      </c>
      <c r="M36" s="104" t="b">
        <f t="shared" si="1"/>
        <v>1</v>
      </c>
      <c r="N36" s="104">
        <f>реактивы!O37</f>
        <v>3.7399999999999998</v>
      </c>
      <c r="O36" s="104" t="str">
        <f>'29'!B7</f>
        <v>A09.28.003</v>
      </c>
      <c r="P36" s="104" t="str">
        <f>'29'!C7</f>
        <v>Определение белка в моче</v>
      </c>
      <c r="Q36" s="104" t="b">
        <f t="shared" si="8"/>
        <v>1</v>
      </c>
      <c r="R36" s="104" t="b">
        <f t="shared" si="2"/>
        <v>1</v>
      </c>
      <c r="S36" s="128">
        <f>'29'!L7</f>
        <v>460</v>
      </c>
      <c r="T36" s="130">
        <f>'29'!L15</f>
        <v>99.835304623264591</v>
      </c>
      <c r="U36" s="106">
        <f>'29'!L18</f>
        <v>23.312820124005931</v>
      </c>
      <c r="V36" s="106">
        <f>'29'!L19</f>
        <v>58.080498551017662</v>
      </c>
      <c r="W36" s="106">
        <f>'29'!L20</f>
        <v>18.441985948241001</v>
      </c>
      <c r="X36" s="133">
        <f t="shared" si="3"/>
        <v>99.835304623264591</v>
      </c>
      <c r="Y36" s="24" t="b">
        <f t="shared" si="4"/>
        <v>1</v>
      </c>
      <c r="Z36" s="3">
        <f t="shared" si="9"/>
        <v>23.35</v>
      </c>
      <c r="AA36" s="3">
        <f t="shared" si="5"/>
        <v>58.18</v>
      </c>
      <c r="AB36" s="134">
        <f t="shared" si="6"/>
        <v>18.47</v>
      </c>
      <c r="AC36" s="61">
        <f t="shared" si="7"/>
        <v>100</v>
      </c>
    </row>
    <row r="37" spans="2:29" ht="18.75" x14ac:dyDescent="0.3">
      <c r="B37" s="108">
        <v>30</v>
      </c>
      <c r="C37" s="127" t="s">
        <v>55</v>
      </c>
      <c r="D37" s="103" t="s">
        <v>56</v>
      </c>
      <c r="E37" s="103">
        <v>5</v>
      </c>
      <c r="F37" s="103">
        <v>5</v>
      </c>
      <c r="G37" s="104">
        <v>3</v>
      </c>
      <c r="H37" s="104">
        <f t="shared" si="0"/>
        <v>8.3333333333333329E-2</v>
      </c>
      <c r="I37" s="104">
        <f t="shared" si="0"/>
        <v>8.3333333333333329E-2</v>
      </c>
      <c r="J37" s="104" t="str">
        <f>реактивы!C40</f>
        <v>A09.28.011</v>
      </c>
      <c r="K37" s="104" t="str">
        <f>реактивы!D40</f>
        <v>Исследование уровня глюкозы в моче</v>
      </c>
      <c r="L37" s="104" t="b">
        <f t="shared" si="1"/>
        <v>1</v>
      </c>
      <c r="M37" s="104" t="b">
        <f t="shared" si="1"/>
        <v>1</v>
      </c>
      <c r="N37" s="104">
        <f>реактивы!O40</f>
        <v>1.92</v>
      </c>
      <c r="O37" s="104" t="str">
        <f>'30'!B7</f>
        <v>A09.28.011</v>
      </c>
      <c r="P37" s="104" t="str">
        <f>'30'!C7</f>
        <v>Исследование уровня глюкозы в моче</v>
      </c>
      <c r="Q37" s="104" t="b">
        <f t="shared" si="8"/>
        <v>1</v>
      </c>
      <c r="R37" s="104" t="b">
        <f t="shared" si="2"/>
        <v>1</v>
      </c>
      <c r="S37" s="128">
        <f>'30'!L7</f>
        <v>450</v>
      </c>
      <c r="T37" s="130">
        <f>'30'!L15</f>
        <v>99.835304623264591</v>
      </c>
      <c r="U37" s="106">
        <f>'30'!L18</f>
        <v>23.312820124005931</v>
      </c>
      <c r="V37" s="106">
        <f>'30'!L19</f>
        <v>58.080498551017662</v>
      </c>
      <c r="W37" s="106">
        <f>'30'!L20</f>
        <v>18.441985948241001</v>
      </c>
      <c r="X37" s="133">
        <f t="shared" si="3"/>
        <v>99.835304623264591</v>
      </c>
      <c r="Y37" s="24" t="b">
        <f t="shared" si="4"/>
        <v>1</v>
      </c>
      <c r="Z37" s="3">
        <f t="shared" si="9"/>
        <v>23.35</v>
      </c>
      <c r="AA37" s="3">
        <f t="shared" si="5"/>
        <v>58.18</v>
      </c>
      <c r="AB37" s="134">
        <f t="shared" si="6"/>
        <v>18.47</v>
      </c>
      <c r="AC37" s="61">
        <f t="shared" si="7"/>
        <v>100</v>
      </c>
    </row>
    <row r="38" spans="2:29" ht="18.75" x14ac:dyDescent="0.3">
      <c r="B38" s="108">
        <v>31</v>
      </c>
      <c r="C38" s="127" t="s">
        <v>57</v>
      </c>
      <c r="D38" s="103" t="s">
        <v>58</v>
      </c>
      <c r="E38" s="103">
        <v>0.8</v>
      </c>
      <c r="F38" s="103">
        <v>0.8</v>
      </c>
      <c r="G38" s="104">
        <v>24</v>
      </c>
      <c r="H38" s="104">
        <f t="shared" si="0"/>
        <v>1.3333333333333334E-2</v>
      </c>
      <c r="I38" s="104">
        <f t="shared" si="0"/>
        <v>1.3333333333333334E-2</v>
      </c>
      <c r="J38" s="104" t="str">
        <f>реактивы!C42</f>
        <v>A09.28.027</v>
      </c>
      <c r="K38" s="104" t="str">
        <f>реактивы!D42</f>
        <v>Определение активности альфа-амилазы в моче</v>
      </c>
      <c r="L38" s="104" t="b">
        <f t="shared" si="1"/>
        <v>1</v>
      </c>
      <c r="M38" s="104" t="b">
        <f t="shared" si="1"/>
        <v>1</v>
      </c>
      <c r="N38" s="104">
        <f>реактивы!O42</f>
        <v>65.349999999999994</v>
      </c>
      <c r="O38" s="104" t="str">
        <f>'31'!B7</f>
        <v>A09.28.027</v>
      </c>
      <c r="P38" s="104" t="str">
        <f>'31'!C7</f>
        <v>Определение активности альфа-амилазы в моче</v>
      </c>
      <c r="Q38" s="104" t="b">
        <f t="shared" si="8"/>
        <v>1</v>
      </c>
      <c r="R38" s="104" t="b">
        <f t="shared" si="2"/>
        <v>1</v>
      </c>
      <c r="S38" s="128">
        <f>'31'!L7</f>
        <v>380</v>
      </c>
      <c r="T38" s="130">
        <f>'31'!L15</f>
        <v>64.761267522577171</v>
      </c>
      <c r="U38" s="106">
        <f>'31'!L18</f>
        <v>3.7300512198409495</v>
      </c>
      <c r="V38" s="106">
        <f>'31'!L19</f>
        <v>58.080498551017662</v>
      </c>
      <c r="W38" s="106">
        <f>'31'!L20</f>
        <v>2.9507177517185608</v>
      </c>
      <c r="X38" s="133">
        <f t="shared" si="3"/>
        <v>64.761267522577171</v>
      </c>
      <c r="Y38" s="24" t="b">
        <f t="shared" si="4"/>
        <v>1</v>
      </c>
      <c r="Z38" s="3">
        <f t="shared" si="9"/>
        <v>5.76</v>
      </c>
      <c r="AA38" s="3">
        <f t="shared" si="5"/>
        <v>89.68</v>
      </c>
      <c r="AB38" s="134">
        <f t="shared" si="6"/>
        <v>4.5599999999999996</v>
      </c>
      <c r="AC38" s="61">
        <f t="shared" si="7"/>
        <v>100.00000000000001</v>
      </c>
    </row>
    <row r="39" spans="2:29" ht="18.75" x14ac:dyDescent="0.3">
      <c r="B39" s="108">
        <v>32</v>
      </c>
      <c r="C39" s="127" t="s">
        <v>59</v>
      </c>
      <c r="D39" s="103" t="s">
        <v>60</v>
      </c>
      <c r="E39" s="103">
        <v>2</v>
      </c>
      <c r="F39" s="103">
        <v>1</v>
      </c>
      <c r="G39" s="104">
        <v>16</v>
      </c>
      <c r="H39" s="104">
        <f>E39/60</f>
        <v>3.3333333333333333E-2</v>
      </c>
      <c r="I39" s="104">
        <f t="shared" si="0"/>
        <v>1.6666666666666666E-2</v>
      </c>
      <c r="J39" s="104" t="str">
        <f>реактивы!C43</f>
        <v>A12.05.001</v>
      </c>
      <c r="K39" s="104" t="str">
        <f>реактивы!D43</f>
        <v>Исследование скорости оседания эритроцитов</v>
      </c>
      <c r="L39" s="104" t="b">
        <f t="shared" si="1"/>
        <v>1</v>
      </c>
      <c r="M39" s="104" t="b">
        <f t="shared" si="1"/>
        <v>1</v>
      </c>
      <c r="N39" s="104">
        <f>реактивы!O43</f>
        <v>2.5700000000000003</v>
      </c>
      <c r="O39" s="104" t="str">
        <f>'32'!B7</f>
        <v>A12.05.001</v>
      </c>
      <c r="P39" s="104" t="str">
        <f>'32'!C7</f>
        <v>Исследование скорости оседания эритроцитов</v>
      </c>
      <c r="Q39" s="104" t="b">
        <f t="shared" si="8"/>
        <v>1</v>
      </c>
      <c r="R39" s="104" t="b">
        <f t="shared" si="2"/>
        <v>1</v>
      </c>
      <c r="S39" s="128">
        <f>'32'!L7</f>
        <v>330</v>
      </c>
      <c r="T39" s="130">
        <f>'32'!L15</f>
        <v>70.119856955115253</v>
      </c>
      <c r="U39" s="106">
        <f>'32'!L18</f>
        <v>4.6625640248011866</v>
      </c>
      <c r="V39" s="106">
        <f>'32'!L19</f>
        <v>58.080498551017662</v>
      </c>
      <c r="W39" s="106">
        <f>'32'!L20</f>
        <v>7.3767943792964008</v>
      </c>
      <c r="X39" s="133">
        <f t="shared" si="3"/>
        <v>70.119856955115253</v>
      </c>
      <c r="Y39" s="24" t="b">
        <f t="shared" si="4"/>
        <v>1</v>
      </c>
      <c r="Z39" s="3">
        <f t="shared" si="9"/>
        <v>6.65</v>
      </c>
      <c r="AA39" s="3">
        <f t="shared" si="5"/>
        <v>82.83</v>
      </c>
      <c r="AB39" s="134">
        <f>ROUND(W39/T39*100,2)-0.01</f>
        <v>10.51</v>
      </c>
      <c r="AC39" s="61">
        <f t="shared" si="7"/>
        <v>99.990000000000009</v>
      </c>
    </row>
    <row r="40" spans="2:29" ht="18.75" x14ac:dyDescent="0.3">
      <c r="B40" s="108">
        <v>33</v>
      </c>
      <c r="C40" s="127" t="s">
        <v>61</v>
      </c>
      <c r="D40" s="103" t="s">
        <v>62</v>
      </c>
      <c r="E40" s="103">
        <v>0</v>
      </c>
      <c r="F40" s="103">
        <v>13</v>
      </c>
      <c r="G40" s="104">
        <v>50</v>
      </c>
      <c r="H40" s="104">
        <f t="shared" si="0"/>
        <v>0</v>
      </c>
      <c r="I40" s="104">
        <f t="shared" si="0"/>
        <v>0.21666666666666667</v>
      </c>
      <c r="J40" s="104" t="str">
        <f>реактивы!C46</f>
        <v>A12.05.005</v>
      </c>
      <c r="K40" s="104" t="str">
        <f>реактивы!D46</f>
        <v>Определение основных групп по системе AB0</v>
      </c>
      <c r="L40" s="104" t="b">
        <f t="shared" si="1"/>
        <v>1</v>
      </c>
      <c r="M40" s="104" t="b">
        <f t="shared" si="1"/>
        <v>1</v>
      </c>
      <c r="N40" s="104">
        <f>реактивы!O46</f>
        <v>4.0600000000000005</v>
      </c>
      <c r="O40" s="104" t="str">
        <f>'33'!B7</f>
        <v>A12.05.005</v>
      </c>
      <c r="P40" s="104" t="str">
        <f>'33'!C7</f>
        <v>Определение основных групп по системе AB0</v>
      </c>
      <c r="Q40" s="104" t="b">
        <f t="shared" si="8"/>
        <v>1</v>
      </c>
      <c r="R40" s="104" t="b">
        <f t="shared" si="2"/>
        <v>1</v>
      </c>
      <c r="S40" s="128">
        <f>'33'!L7</f>
        <v>540</v>
      </c>
      <c r="T40" s="130">
        <f>'33'!L15</f>
        <v>118.69383087343309</v>
      </c>
      <c r="U40" s="106">
        <f>'33'!L18</f>
        <v>60.613332322415431</v>
      </c>
      <c r="V40" s="106">
        <f>'33'!L19</f>
        <v>58.080498551017662</v>
      </c>
      <c r="W40" s="106">
        <f>'33'!L20</f>
        <v>0</v>
      </c>
      <c r="X40" s="133">
        <f t="shared" si="3"/>
        <v>118.69383087343309</v>
      </c>
      <c r="Y40" s="24" t="b">
        <f t="shared" si="4"/>
        <v>1</v>
      </c>
      <c r="Z40" s="3">
        <f t="shared" si="9"/>
        <v>51.07</v>
      </c>
      <c r="AA40" s="3">
        <f t="shared" si="5"/>
        <v>48.93</v>
      </c>
      <c r="AB40" s="134">
        <f t="shared" si="6"/>
        <v>0</v>
      </c>
      <c r="AC40" s="61">
        <f t="shared" si="7"/>
        <v>100</v>
      </c>
    </row>
    <row r="41" spans="2:29" ht="18.75" x14ac:dyDescent="0.3">
      <c r="B41" s="108">
        <v>34</v>
      </c>
      <c r="C41" s="127" t="s">
        <v>63</v>
      </c>
      <c r="D41" s="103" t="s">
        <v>64</v>
      </c>
      <c r="E41" s="103">
        <v>0</v>
      </c>
      <c r="F41" s="103">
        <v>13</v>
      </c>
      <c r="G41" s="104">
        <v>51</v>
      </c>
      <c r="H41" s="104">
        <f t="shared" si="0"/>
        <v>0</v>
      </c>
      <c r="I41" s="104">
        <f t="shared" si="0"/>
        <v>0.21666666666666667</v>
      </c>
      <c r="J41" s="104" t="str">
        <f>реактивы!C50</f>
        <v>A12.05.006</v>
      </c>
      <c r="K41" s="104" t="str">
        <f>реактивы!D50</f>
        <v>Определение антигена D системы Резус (резус-фактор)</v>
      </c>
      <c r="L41" s="104" t="b">
        <f t="shared" si="1"/>
        <v>1</v>
      </c>
      <c r="M41" s="104" t="b">
        <f t="shared" si="1"/>
        <v>1</v>
      </c>
      <c r="N41" s="104">
        <f>реактивы!O50</f>
        <v>5.3900000000000006</v>
      </c>
      <c r="O41" s="104" t="str">
        <f>'34'!B7</f>
        <v>A12.05.006</v>
      </c>
      <c r="P41" s="104" t="str">
        <f>'34'!C7</f>
        <v>Определение антигена D системы Резус (резус-фактор)</v>
      </c>
      <c r="Q41" s="104" t="b">
        <f t="shared" si="8"/>
        <v>1</v>
      </c>
      <c r="R41" s="104" t="b">
        <f t="shared" si="2"/>
        <v>1</v>
      </c>
      <c r="S41" s="128">
        <f>'34'!L7</f>
        <v>540</v>
      </c>
      <c r="T41" s="130">
        <f>'34'!L15</f>
        <v>118.69383087343309</v>
      </c>
      <c r="U41" s="106">
        <f>'34'!L18</f>
        <v>60.613332322415431</v>
      </c>
      <c r="V41" s="106">
        <f>'34'!L19</f>
        <v>58.080498551017662</v>
      </c>
      <c r="W41" s="106">
        <f>'34'!L20</f>
        <v>0</v>
      </c>
      <c r="X41" s="133">
        <f t="shared" si="3"/>
        <v>118.69383087343309</v>
      </c>
      <c r="Y41" s="24" t="b">
        <f t="shared" si="4"/>
        <v>1</v>
      </c>
      <c r="Z41" s="3">
        <f t="shared" si="9"/>
        <v>51.07</v>
      </c>
      <c r="AA41" s="3">
        <f t="shared" si="5"/>
        <v>48.93</v>
      </c>
      <c r="AB41" s="134">
        <f t="shared" si="6"/>
        <v>0</v>
      </c>
      <c r="AC41" s="61">
        <f t="shared" si="7"/>
        <v>100</v>
      </c>
    </row>
    <row r="42" spans="2:29" ht="37.5" x14ac:dyDescent="0.3">
      <c r="B42" s="108">
        <v>35</v>
      </c>
      <c r="C42" s="127" t="s">
        <v>65</v>
      </c>
      <c r="D42" s="103" t="s">
        <v>66</v>
      </c>
      <c r="E42" s="103">
        <v>1</v>
      </c>
      <c r="F42" s="103">
        <v>3</v>
      </c>
      <c r="G42" s="104">
        <v>43</v>
      </c>
      <c r="H42" s="104">
        <f t="shared" si="0"/>
        <v>1.6666666666666666E-2</v>
      </c>
      <c r="I42" s="104">
        <f t="shared" si="0"/>
        <v>0.05</v>
      </c>
      <c r="J42" s="104" t="str">
        <f>реактивы!C52</f>
        <v>A12.05.027</v>
      </c>
      <c r="K42" s="104" t="str">
        <f>реактивы!D52</f>
        <v>Определение протромбинового (тромбопластинового) времени в крови или в плазме</v>
      </c>
      <c r="L42" s="104" t="b">
        <f t="shared" si="1"/>
        <v>1</v>
      </c>
      <c r="M42" s="104" t="b">
        <f t="shared" si="1"/>
        <v>1</v>
      </c>
      <c r="N42" s="104">
        <f>реактивы!O52</f>
        <v>17.830000000000002</v>
      </c>
      <c r="O42" s="104" t="str">
        <f>'35'!B7</f>
        <v>A12.05.027</v>
      </c>
      <c r="P42" s="104" t="str">
        <f>'35'!C7</f>
        <v>Определение протромбинового (тромбопластинового) времени в крови или в плазме</v>
      </c>
      <c r="Q42" s="104" t="b">
        <f t="shared" si="8"/>
        <v>1</v>
      </c>
      <c r="R42" s="104" t="b">
        <f t="shared" si="2"/>
        <v>1</v>
      </c>
      <c r="S42" s="128">
        <f>'35'!L7</f>
        <v>370</v>
      </c>
      <c r="T42" s="130">
        <f>'35'!L15</f>
        <v>75.756587815069423</v>
      </c>
      <c r="U42" s="106">
        <f>'35'!L18</f>
        <v>13.987692074403562</v>
      </c>
      <c r="V42" s="106">
        <f>'35'!L19</f>
        <v>58.080498551017662</v>
      </c>
      <c r="W42" s="106">
        <f>'35'!L20</f>
        <v>3.6883971896482004</v>
      </c>
      <c r="X42" s="133">
        <f t="shared" si="3"/>
        <v>75.756587815069423</v>
      </c>
      <c r="Y42" s="24" t="b">
        <f t="shared" si="4"/>
        <v>1</v>
      </c>
      <c r="Z42" s="3">
        <f t="shared" si="9"/>
        <v>18.46</v>
      </c>
      <c r="AA42" s="3">
        <f t="shared" si="5"/>
        <v>76.67</v>
      </c>
      <c r="AB42" s="134">
        <f>ROUND(W42/T42*100,2)-0.01</f>
        <v>4.8600000000000003</v>
      </c>
      <c r="AC42" s="61">
        <f t="shared" si="7"/>
        <v>99.99</v>
      </c>
    </row>
    <row r="43" spans="2:29" ht="18.75" x14ac:dyDescent="0.3">
      <c r="B43" s="108">
        <v>36</v>
      </c>
      <c r="C43" s="127" t="s">
        <v>67</v>
      </c>
      <c r="D43" s="103" t="s">
        <v>68</v>
      </c>
      <c r="E43" s="103">
        <v>1</v>
      </c>
      <c r="F43" s="103">
        <v>3</v>
      </c>
      <c r="G43" s="104">
        <v>46</v>
      </c>
      <c r="H43" s="104">
        <f t="shared" si="0"/>
        <v>1.6666666666666666E-2</v>
      </c>
      <c r="I43" s="104">
        <f t="shared" si="0"/>
        <v>0.05</v>
      </c>
      <c r="J43" s="104" t="str">
        <f>реактивы!C55</f>
        <v>A12.05.028</v>
      </c>
      <c r="K43" s="104" t="str">
        <f>реактивы!D55</f>
        <v>Определение тромбинового времени в крови</v>
      </c>
      <c r="L43" s="104" t="b">
        <f t="shared" si="1"/>
        <v>1</v>
      </c>
      <c r="M43" s="104" t="b">
        <f t="shared" si="1"/>
        <v>1</v>
      </c>
      <c r="N43" s="104">
        <f>реактивы!O55</f>
        <v>15.57</v>
      </c>
      <c r="O43" s="104" t="str">
        <f>'36'!B7</f>
        <v>A12.05.028</v>
      </c>
      <c r="P43" s="104" t="str">
        <f>'36'!C7</f>
        <v>Определение тромбинового времени в крови</v>
      </c>
      <c r="Q43" s="104" t="b">
        <f t="shared" si="8"/>
        <v>1</v>
      </c>
      <c r="R43" s="104" t="b">
        <f t="shared" si="2"/>
        <v>1</v>
      </c>
      <c r="S43" s="128">
        <f>'36'!L7</f>
        <v>370</v>
      </c>
      <c r="T43" s="130">
        <f>'36'!L15</f>
        <v>75.756587815069423</v>
      </c>
      <c r="U43" s="106">
        <f>'36'!L18</f>
        <v>13.987692074403562</v>
      </c>
      <c r="V43" s="106">
        <f>'36'!L19</f>
        <v>58.080498551017662</v>
      </c>
      <c r="W43" s="106">
        <f>'36'!L20</f>
        <v>3.6883971896482004</v>
      </c>
      <c r="X43" s="133">
        <f t="shared" si="3"/>
        <v>75.756587815069423</v>
      </c>
      <c r="Y43" s="24" t="b">
        <f t="shared" si="4"/>
        <v>1</v>
      </c>
      <c r="Z43" s="3">
        <f t="shared" si="9"/>
        <v>18.46</v>
      </c>
      <c r="AA43" s="3">
        <f t="shared" si="5"/>
        <v>76.67</v>
      </c>
      <c r="AB43" s="134">
        <f>ROUND(W43/T43*100,2)-0.01</f>
        <v>4.8600000000000003</v>
      </c>
      <c r="AC43" s="61">
        <f t="shared" si="7"/>
        <v>99.99</v>
      </c>
    </row>
    <row r="44" spans="2:29" ht="18.75" x14ac:dyDescent="0.3">
      <c r="B44" s="108">
        <v>37</v>
      </c>
      <c r="C44" s="127" t="s">
        <v>69</v>
      </c>
      <c r="D44" s="103" t="s">
        <v>70</v>
      </c>
      <c r="E44" s="103">
        <v>1</v>
      </c>
      <c r="F44" s="103">
        <v>5</v>
      </c>
      <c r="G44" s="104">
        <v>45</v>
      </c>
      <c r="H44" s="104">
        <f t="shared" si="0"/>
        <v>1.6666666666666666E-2</v>
      </c>
      <c r="I44" s="104">
        <f t="shared" si="0"/>
        <v>8.3333333333333329E-2</v>
      </c>
      <c r="J44" s="104" t="str">
        <f>реактивы!C58</f>
        <v>A12.05.039</v>
      </c>
      <c r="K44" s="104" t="str">
        <f>реактивы!D58</f>
        <v>Активированное частичное тромбопластиновое время</v>
      </c>
      <c r="L44" s="104" t="b">
        <f t="shared" si="1"/>
        <v>1</v>
      </c>
      <c r="M44" s="104" t="b">
        <f t="shared" si="1"/>
        <v>1</v>
      </c>
      <c r="N44" s="104">
        <f>реактивы!O58</f>
        <v>16.8</v>
      </c>
      <c r="O44" s="104" t="str">
        <f>'37'!B7</f>
        <v>A12.05.039</v>
      </c>
      <c r="P44" s="104" t="str">
        <f>'37'!C7</f>
        <v>Активированное частичное тромбопластиновое время</v>
      </c>
      <c r="Q44" s="104" t="b">
        <f t="shared" si="8"/>
        <v>1</v>
      </c>
      <c r="R44" s="104" t="b">
        <f t="shared" si="2"/>
        <v>1</v>
      </c>
      <c r="S44" s="128">
        <f>'37'!L7</f>
        <v>410</v>
      </c>
      <c r="T44" s="130">
        <f>'37'!L15</f>
        <v>85.081715864671793</v>
      </c>
      <c r="U44" s="106">
        <f>'37'!L18</f>
        <v>23.312820124005931</v>
      </c>
      <c r="V44" s="106">
        <f>'37'!L19</f>
        <v>58.080498551017662</v>
      </c>
      <c r="W44" s="106">
        <f>'37'!L20</f>
        <v>3.6883971896482004</v>
      </c>
      <c r="X44" s="133">
        <f t="shared" si="3"/>
        <v>85.081715864671793</v>
      </c>
      <c r="Y44" s="24" t="b">
        <f t="shared" si="4"/>
        <v>1</v>
      </c>
      <c r="Z44" s="3">
        <f t="shared" si="9"/>
        <v>27.4</v>
      </c>
      <c r="AA44" s="3">
        <f t="shared" si="5"/>
        <v>68.260000000000005</v>
      </c>
      <c r="AB44" s="134">
        <f>ROUND(W44/T44*100,2)+0.01</f>
        <v>4.3499999999999996</v>
      </c>
      <c r="AC44" s="61">
        <f t="shared" si="7"/>
        <v>100.00999999999999</v>
      </c>
    </row>
    <row r="45" spans="2:29" ht="37.5" x14ac:dyDescent="0.3">
      <c r="B45" s="108">
        <v>38</v>
      </c>
      <c r="C45" s="127" t="s">
        <v>71</v>
      </c>
      <c r="D45" s="103" t="s">
        <v>72</v>
      </c>
      <c r="E45" s="103">
        <v>1</v>
      </c>
      <c r="F45" s="103">
        <v>6</v>
      </c>
      <c r="G45" s="104">
        <v>15</v>
      </c>
      <c r="H45" s="104">
        <f t="shared" si="0"/>
        <v>1.6666666666666666E-2</v>
      </c>
      <c r="I45" s="104">
        <f t="shared" si="0"/>
        <v>0.1</v>
      </c>
      <c r="J45" s="104" t="str">
        <f>реактивы!C61</f>
        <v>A12.05.121</v>
      </c>
      <c r="K45" s="104" t="str">
        <f>реактивы!D61</f>
        <v>Дифференцированный подсчет лейкоцитов (лейкоцитарная формула)</v>
      </c>
      <c r="L45" s="104" t="b">
        <f t="shared" si="1"/>
        <v>1</v>
      </c>
      <c r="M45" s="104" t="b">
        <f t="shared" si="1"/>
        <v>1</v>
      </c>
      <c r="N45" s="104">
        <f>реактивы!O61</f>
        <v>2.89</v>
      </c>
      <c r="O45" s="104" t="str">
        <f>'38'!B7</f>
        <v>A12.05.121</v>
      </c>
      <c r="P45" s="104" t="str">
        <f>'38'!C7</f>
        <v>Дифференцированный подсчет лейкоцитов (лейкоцитарная формула)</v>
      </c>
      <c r="Q45" s="104" t="b">
        <f t="shared" si="8"/>
        <v>1</v>
      </c>
      <c r="R45" s="104" t="b">
        <f t="shared" si="2"/>
        <v>1</v>
      </c>
      <c r="S45" s="128">
        <f>'38'!L7</f>
        <v>410</v>
      </c>
      <c r="T45" s="130">
        <f>'38'!L15</f>
        <v>89.744279889472992</v>
      </c>
      <c r="U45" s="106">
        <f>'38'!L18</f>
        <v>27.975384148807123</v>
      </c>
      <c r="V45" s="106">
        <f>'38'!L19</f>
        <v>58.080498551017662</v>
      </c>
      <c r="W45" s="106">
        <f>'38'!L20</f>
        <v>3.6883971896482004</v>
      </c>
      <c r="X45" s="133">
        <f t="shared" si="3"/>
        <v>89.744279889472992</v>
      </c>
      <c r="Y45" s="24" t="b">
        <f t="shared" si="4"/>
        <v>1</v>
      </c>
      <c r="Z45" s="3">
        <f t="shared" si="9"/>
        <v>31.17</v>
      </c>
      <c r="AA45" s="3">
        <f t="shared" si="5"/>
        <v>64.72</v>
      </c>
      <c r="AB45" s="134">
        <f t="shared" si="6"/>
        <v>4.1100000000000003</v>
      </c>
      <c r="AC45" s="61">
        <f t="shared" si="7"/>
        <v>100</v>
      </c>
    </row>
    <row r="46" spans="2:29" ht="18.75" x14ac:dyDescent="0.3">
      <c r="B46" s="108">
        <v>39</v>
      </c>
      <c r="C46" s="127" t="s">
        <v>73</v>
      </c>
      <c r="D46" s="103" t="s">
        <v>74</v>
      </c>
      <c r="E46" s="103">
        <v>3</v>
      </c>
      <c r="F46" s="103">
        <v>7</v>
      </c>
      <c r="G46" s="104">
        <v>17</v>
      </c>
      <c r="H46" s="104">
        <f t="shared" si="0"/>
        <v>0.05</v>
      </c>
      <c r="I46" s="104">
        <f t="shared" si="0"/>
        <v>0.11666666666666667</v>
      </c>
      <c r="J46" s="104" t="str">
        <f>реактивы!C64</f>
        <v>A12.05.123</v>
      </c>
      <c r="K46" s="104" t="str">
        <f>реактивы!D64</f>
        <v>Исследование уровня ретикулоцитов в крови</v>
      </c>
      <c r="L46" s="104" t="b">
        <f t="shared" si="1"/>
        <v>1</v>
      </c>
      <c r="M46" s="104" t="b">
        <f t="shared" si="1"/>
        <v>1</v>
      </c>
      <c r="N46" s="104">
        <f>реактивы!O64</f>
        <v>7.1099999999999994</v>
      </c>
      <c r="O46" s="104" t="str">
        <f>'39'!B7</f>
        <v>A12.05.123</v>
      </c>
      <c r="P46" s="104" t="str">
        <f>'39'!C7</f>
        <v>Исследование уровня ретикулоцитов в крови</v>
      </c>
      <c r="Q46" s="104" t="b">
        <f t="shared" si="8"/>
        <v>1</v>
      </c>
      <c r="R46" s="104" t="b">
        <f t="shared" si="2"/>
        <v>1</v>
      </c>
      <c r="S46" s="128">
        <f>'39'!L7</f>
        <v>470</v>
      </c>
      <c r="T46" s="130">
        <f>'39'!L15</f>
        <v>101.78363829357058</v>
      </c>
      <c r="U46" s="106">
        <f>'39'!L18</f>
        <v>32.637948173608308</v>
      </c>
      <c r="V46" s="106">
        <f>'39'!L19</f>
        <v>58.080498551017662</v>
      </c>
      <c r="W46" s="106">
        <f>'39'!L20</f>
        <v>11.065191568944602</v>
      </c>
      <c r="X46" s="133">
        <f t="shared" si="3"/>
        <v>101.78363829357058</v>
      </c>
      <c r="Y46" s="24" t="b">
        <f t="shared" si="4"/>
        <v>1</v>
      </c>
      <c r="Z46" s="3">
        <f t="shared" si="9"/>
        <v>32.07</v>
      </c>
      <c r="AA46" s="3">
        <f t="shared" si="5"/>
        <v>57.06</v>
      </c>
      <c r="AB46" s="134">
        <f t="shared" si="6"/>
        <v>10.87</v>
      </c>
      <c r="AC46" s="61">
        <f t="shared" si="7"/>
        <v>100</v>
      </c>
    </row>
    <row r="47" spans="2:29" ht="18.75" x14ac:dyDescent="0.3">
      <c r="B47" s="108">
        <v>40</v>
      </c>
      <c r="C47" s="127" t="s">
        <v>75</v>
      </c>
      <c r="D47" s="103" t="s">
        <v>76</v>
      </c>
      <c r="E47" s="103">
        <v>7.5</v>
      </c>
      <c r="F47" s="103">
        <v>2</v>
      </c>
      <c r="G47" s="104">
        <v>49</v>
      </c>
      <c r="H47" s="104">
        <f t="shared" si="0"/>
        <v>0.125</v>
      </c>
      <c r="I47" s="104">
        <f t="shared" si="0"/>
        <v>3.3333333333333333E-2</v>
      </c>
      <c r="J47" s="104" t="str">
        <f>реактивы!C67</f>
        <v>A12.06.015</v>
      </c>
      <c r="K47" s="104" t="str">
        <f>реактивы!D67</f>
        <v>Определение антистрептолизина-O в сыворотке крови</v>
      </c>
      <c r="L47" s="104" t="b">
        <f t="shared" si="1"/>
        <v>1</v>
      </c>
      <c r="M47" s="104" t="b">
        <f t="shared" si="1"/>
        <v>1</v>
      </c>
      <c r="N47" s="104">
        <f>реактивы!O67</f>
        <v>13.61</v>
      </c>
      <c r="O47" s="104" t="str">
        <f>'40'!B7</f>
        <v>A12.06.015</v>
      </c>
      <c r="P47" s="104" t="str">
        <f>'40'!C7</f>
        <v>Определение антистрептолизина-O в сыворотке крови</v>
      </c>
      <c r="Q47" s="104" t="b">
        <f t="shared" si="8"/>
        <v>1</v>
      </c>
      <c r="R47" s="104" t="b">
        <f t="shared" si="2"/>
        <v>1</v>
      </c>
      <c r="S47" s="128">
        <f>'40'!L7</f>
        <v>450</v>
      </c>
      <c r="T47" s="130">
        <f>'40'!L15</f>
        <v>95.068605522981542</v>
      </c>
      <c r="U47" s="106">
        <f>'40'!L18</f>
        <v>9.3251280496023732</v>
      </c>
      <c r="V47" s="106">
        <f>'40'!L19</f>
        <v>58.080498551017662</v>
      </c>
      <c r="W47" s="106">
        <f>'40'!L20</f>
        <v>27.662978922361503</v>
      </c>
      <c r="X47" s="133">
        <f t="shared" si="3"/>
        <v>95.068605522981542</v>
      </c>
      <c r="Y47" s="24" t="b">
        <f t="shared" si="4"/>
        <v>1</v>
      </c>
      <c r="Z47" s="3">
        <f t="shared" si="9"/>
        <v>9.81</v>
      </c>
      <c r="AA47" s="3">
        <f t="shared" si="5"/>
        <v>61.09</v>
      </c>
      <c r="AB47" s="134">
        <f t="shared" si="6"/>
        <v>29.1</v>
      </c>
      <c r="AC47" s="61">
        <f t="shared" si="7"/>
        <v>100</v>
      </c>
    </row>
    <row r="48" spans="2:29" ht="18.75" x14ac:dyDescent="0.3">
      <c r="B48" s="108">
        <v>41</v>
      </c>
      <c r="C48" s="127" t="s">
        <v>77</v>
      </c>
      <c r="D48" s="103" t="s">
        <v>78</v>
      </c>
      <c r="E48" s="103">
        <v>7.5</v>
      </c>
      <c r="F48" s="103">
        <v>2</v>
      </c>
      <c r="G48" s="104">
        <v>48</v>
      </c>
      <c r="H48" s="104">
        <f t="shared" si="0"/>
        <v>0.125</v>
      </c>
      <c r="I48" s="104">
        <f t="shared" si="0"/>
        <v>3.3333333333333333E-2</v>
      </c>
      <c r="J48" s="104" t="str">
        <f>реактивы!C69</f>
        <v>A12.06.019</v>
      </c>
      <c r="K48" s="104" t="str">
        <f>реактивы!D69</f>
        <v>Определение содержания ревматоидного фактора в крови</v>
      </c>
      <c r="L48" s="104" t="b">
        <f t="shared" si="1"/>
        <v>1</v>
      </c>
      <c r="M48" s="104" t="b">
        <f t="shared" si="1"/>
        <v>1</v>
      </c>
      <c r="N48" s="104">
        <f>реактивы!O69</f>
        <v>11.66</v>
      </c>
      <c r="O48" s="104" t="str">
        <f>'41'!B7</f>
        <v>A12.06.019</v>
      </c>
      <c r="P48" s="104" t="str">
        <f>'41'!C7</f>
        <v>Определение содержания ревматоидного фактора в крови</v>
      </c>
      <c r="Q48" s="104" t="b">
        <f t="shared" si="8"/>
        <v>1</v>
      </c>
      <c r="R48" s="104" t="b">
        <f t="shared" si="2"/>
        <v>1</v>
      </c>
      <c r="S48" s="128">
        <f>'41'!L7</f>
        <v>440</v>
      </c>
      <c r="T48" s="130">
        <f>'41'!L15</f>
        <v>95.068605522981542</v>
      </c>
      <c r="U48" s="106">
        <f>'41'!L18</f>
        <v>9.3251280496023732</v>
      </c>
      <c r="V48" s="106">
        <f>'41'!L19</f>
        <v>58.080498551017662</v>
      </c>
      <c r="W48" s="106">
        <f>'41'!L20</f>
        <v>27.662978922361503</v>
      </c>
      <c r="X48" s="133">
        <f t="shared" si="3"/>
        <v>95.068605522981542</v>
      </c>
      <c r="Y48" s="24" t="b">
        <f t="shared" si="4"/>
        <v>1</v>
      </c>
      <c r="Z48" s="3">
        <f t="shared" si="9"/>
        <v>9.81</v>
      </c>
      <c r="AA48" s="3">
        <f t="shared" si="5"/>
        <v>61.09</v>
      </c>
      <c r="AB48" s="134">
        <f t="shared" si="6"/>
        <v>29.1</v>
      </c>
      <c r="AC48" s="61">
        <f t="shared" si="7"/>
        <v>100</v>
      </c>
    </row>
    <row r="49" spans="2:29" ht="37.5" x14ac:dyDescent="0.3">
      <c r="B49" s="108">
        <v>42</v>
      </c>
      <c r="C49" s="127" t="s">
        <v>79</v>
      </c>
      <c r="D49" s="103" t="s">
        <v>80</v>
      </c>
      <c r="E49" s="103">
        <v>5</v>
      </c>
      <c r="F49" s="103">
        <v>15</v>
      </c>
      <c r="G49" s="104">
        <v>13</v>
      </c>
      <c r="H49" s="104">
        <f t="shared" si="0"/>
        <v>8.3333333333333329E-2</v>
      </c>
      <c r="I49" s="104">
        <f t="shared" si="0"/>
        <v>0.25</v>
      </c>
      <c r="J49" s="104" t="str">
        <f>реактивы!C71</f>
        <v>A26.05.009</v>
      </c>
      <c r="K49" s="104" t="str">
        <f>реактивы!D71</f>
        <v>Микроскопическое исследование "толстой капли" и "тонкого" мазка крови на малярийные плазмодии</v>
      </c>
      <c r="L49" s="104" t="b">
        <f t="shared" si="1"/>
        <v>1</v>
      </c>
      <c r="M49" s="104" t="b">
        <f t="shared" si="1"/>
        <v>1</v>
      </c>
      <c r="N49" s="104">
        <f>реактивы!O71</f>
        <v>2.89</v>
      </c>
      <c r="O49" s="104" t="str">
        <f>'42'!B7</f>
        <v>A26.05.009</v>
      </c>
      <c r="P49" s="104" t="str">
        <f>'42'!C7</f>
        <v>Микроскопическое исследование "толстой капли" и "тонкого" мазка крови на малярийные плазмодии</v>
      </c>
      <c r="Q49" s="104" t="b">
        <f t="shared" si="8"/>
        <v>1</v>
      </c>
      <c r="R49" s="104" t="b">
        <f t="shared" si="2"/>
        <v>1</v>
      </c>
      <c r="S49" s="128">
        <f>'42'!L7</f>
        <v>650</v>
      </c>
      <c r="T49" s="130">
        <f>'42'!L15</f>
        <v>146.46094487127647</v>
      </c>
      <c r="U49" s="106">
        <f>'42'!L18</f>
        <v>69.938460372017801</v>
      </c>
      <c r="V49" s="106">
        <f>'42'!L19</f>
        <v>58.080498551017662</v>
      </c>
      <c r="W49" s="106">
        <f>'42'!L20</f>
        <v>18.441985948241001</v>
      </c>
      <c r="X49" s="133">
        <f t="shared" si="3"/>
        <v>146.46094487127647</v>
      </c>
      <c r="Y49" s="24" t="b">
        <f t="shared" si="4"/>
        <v>1</v>
      </c>
      <c r="Z49" s="3">
        <f t="shared" si="9"/>
        <v>47.75</v>
      </c>
      <c r="AA49" s="3">
        <f t="shared" si="5"/>
        <v>39.659999999999997</v>
      </c>
      <c r="AB49" s="134">
        <f t="shared" si="6"/>
        <v>12.59</v>
      </c>
      <c r="AC49" s="61">
        <f t="shared" si="7"/>
        <v>100</v>
      </c>
    </row>
    <row r="50" spans="2:29" ht="37.5" x14ac:dyDescent="0.3">
      <c r="B50" s="108">
        <v>43</v>
      </c>
      <c r="C50" s="127" t="s">
        <v>81</v>
      </c>
      <c r="D50" s="103" t="s">
        <v>82</v>
      </c>
      <c r="E50" s="103">
        <v>11.6</v>
      </c>
      <c r="F50" s="103">
        <v>6.4</v>
      </c>
      <c r="G50" s="104">
        <v>54</v>
      </c>
      <c r="H50" s="104">
        <f t="shared" si="0"/>
        <v>0.19333333333333333</v>
      </c>
      <c r="I50" s="104">
        <f t="shared" si="0"/>
        <v>0.10666666666666667</v>
      </c>
      <c r="J50" s="104" t="str">
        <f>реактивы!C74</f>
        <v>A26.05.001</v>
      </c>
      <c r="K50" s="104" t="str">
        <f>реактивы!D74</f>
        <v>Микробиологическое (культуральное) исследование крови на стерильность</v>
      </c>
      <c r="L50" s="104" t="b">
        <f t="shared" si="1"/>
        <v>1</v>
      </c>
      <c r="M50" s="104" t="b">
        <f t="shared" si="1"/>
        <v>1</v>
      </c>
      <c r="N50" s="104">
        <f>реактивы!O74</f>
        <v>1131.23</v>
      </c>
      <c r="O50" s="104" t="str">
        <f>'43'!B7</f>
        <v>A26.05.001</v>
      </c>
      <c r="P50" s="104" t="str">
        <f>'43'!C7</f>
        <v>Микробиологическое (культуральное) исследование крови на стерильность</v>
      </c>
      <c r="Q50" s="104" t="b">
        <f t="shared" si="8"/>
        <v>1</v>
      </c>
      <c r="R50" s="104" t="b">
        <f t="shared" si="2"/>
        <v>1</v>
      </c>
      <c r="S50" s="128">
        <f>'43'!L7</f>
        <v>1940</v>
      </c>
      <c r="T50" s="130">
        <f>'43'!L15</f>
        <v>130.70631570966438</v>
      </c>
      <c r="U50" s="106">
        <f>'43'!L18</f>
        <v>29.840409758727596</v>
      </c>
      <c r="V50" s="106">
        <f>'43'!L19</f>
        <v>58.080498551017662</v>
      </c>
      <c r="W50" s="106">
        <f>'43'!L20</f>
        <v>42.785407399919123</v>
      </c>
      <c r="X50" s="133">
        <f t="shared" si="3"/>
        <v>130.70631570966438</v>
      </c>
      <c r="Y50" s="24" t="b">
        <f t="shared" si="4"/>
        <v>1</v>
      </c>
      <c r="Z50" s="3">
        <f t="shared" si="9"/>
        <v>22.83</v>
      </c>
      <c r="AA50" s="3">
        <f t="shared" si="5"/>
        <v>44.44</v>
      </c>
      <c r="AB50" s="134">
        <f t="shared" si="6"/>
        <v>32.729999999999997</v>
      </c>
      <c r="AC50" s="61">
        <f t="shared" si="7"/>
        <v>100</v>
      </c>
    </row>
    <row r="51" spans="2:29" ht="37.5" x14ac:dyDescent="0.3">
      <c r="B51" s="108">
        <v>44</v>
      </c>
      <c r="C51" s="127" t="s">
        <v>83</v>
      </c>
      <c r="D51" s="103" t="s">
        <v>84</v>
      </c>
      <c r="E51" s="103">
        <v>90</v>
      </c>
      <c r="F51" s="103">
        <v>60</v>
      </c>
      <c r="G51" s="104">
        <v>55</v>
      </c>
      <c r="H51" s="104">
        <f t="shared" si="0"/>
        <v>1.5</v>
      </c>
      <c r="I51" s="104">
        <f t="shared" si="0"/>
        <v>1</v>
      </c>
      <c r="J51" s="104" t="str">
        <f>реактивы!C75</f>
        <v>A26.05.016.001</v>
      </c>
      <c r="K51" s="104" t="str">
        <f>реактивы!D75</f>
        <v>Исследование микробиоценоза кишечника (дисбактериоз) культуральными методами</v>
      </c>
      <c r="L51" s="104" t="b">
        <f t="shared" si="1"/>
        <v>1</v>
      </c>
      <c r="M51" s="104" t="b">
        <f t="shared" si="1"/>
        <v>1</v>
      </c>
      <c r="N51" s="104">
        <f>реактивы!O75</f>
        <v>999.48</v>
      </c>
      <c r="O51" s="104" t="str">
        <f>'44'!B7</f>
        <v>A26.05.016.001</v>
      </c>
      <c r="P51" s="104" t="str">
        <f>'44'!C7</f>
        <v>Исследование микробиоценоза кишечника (дисбактериоз) культуральными методами</v>
      </c>
      <c r="Q51" s="104" t="b">
        <f t="shared" si="8"/>
        <v>1</v>
      </c>
      <c r="R51" s="104" t="b">
        <f t="shared" si="2"/>
        <v>1</v>
      </c>
      <c r="S51" s="128">
        <f>'44'!L7</f>
        <v>4080</v>
      </c>
      <c r="T51" s="130">
        <f>'44'!L15</f>
        <v>669.79008710742687</v>
      </c>
      <c r="U51" s="106">
        <f>'44'!L18</f>
        <v>279.7538414880712</v>
      </c>
      <c r="V51" s="106">
        <f>'44'!L19</f>
        <v>58.080498551017662</v>
      </c>
      <c r="W51" s="106">
        <f>'44'!L20</f>
        <v>331.95574706833804</v>
      </c>
      <c r="X51" s="133">
        <f t="shared" si="3"/>
        <v>669.79008710742687</v>
      </c>
      <c r="Y51" s="24" t="b">
        <f t="shared" si="4"/>
        <v>1</v>
      </c>
      <c r="Z51" s="3">
        <f t="shared" si="9"/>
        <v>41.77</v>
      </c>
      <c r="AA51" s="3">
        <f t="shared" si="5"/>
        <v>8.67</v>
      </c>
      <c r="AB51" s="134">
        <f>ROUND(W51/T51*100,2)+0.01</f>
        <v>49.57</v>
      </c>
      <c r="AC51" s="61">
        <f t="shared" si="7"/>
        <v>100.01</v>
      </c>
    </row>
    <row r="52" spans="2:29" ht="56.25" x14ac:dyDescent="0.3">
      <c r="B52" s="108">
        <v>45</v>
      </c>
      <c r="C52" s="127" t="s">
        <v>85</v>
      </c>
      <c r="D52" s="103" t="s">
        <v>86</v>
      </c>
      <c r="E52" s="103">
        <v>29</v>
      </c>
      <c r="F52" s="103">
        <v>12</v>
      </c>
      <c r="G52" s="104">
        <v>52</v>
      </c>
      <c r="H52" s="104">
        <f t="shared" si="0"/>
        <v>0.48333333333333334</v>
      </c>
      <c r="I52" s="104">
        <f t="shared" si="0"/>
        <v>0.2</v>
      </c>
      <c r="J52" s="104" t="str">
        <f>реактивы!C87</f>
        <v>A26.08.001</v>
      </c>
      <c r="K52" s="104" t="str">
        <f>реактивы!D87</f>
        <v>Микробиологическое (культуральное) исследование слизи и пленок с миндалин на палочку дифтерии (Corinebacterium diphtheriae)</v>
      </c>
      <c r="L52" s="104" t="b">
        <f t="shared" si="1"/>
        <v>1</v>
      </c>
      <c r="M52" s="104" t="b">
        <f t="shared" si="1"/>
        <v>1</v>
      </c>
      <c r="N52" s="104">
        <f>реактивы!O87</f>
        <v>90.22999999999999</v>
      </c>
      <c r="O52" s="104" t="str">
        <f>'45'!B7</f>
        <v>A26.08.001</v>
      </c>
      <c r="P52" s="104" t="str">
        <f>'45'!C7</f>
        <v>Микробиологическое (культуральное) исследование слизи и пленок с миндалин на палочку дифтерии (Corinebacterium diphtheriae)</v>
      </c>
      <c r="Q52" s="104" t="b">
        <f t="shared" si="8"/>
        <v>1</v>
      </c>
      <c r="R52" s="104" t="b">
        <f t="shared" si="2"/>
        <v>1</v>
      </c>
      <c r="S52" s="128">
        <f>'45'!L7</f>
        <v>1080</v>
      </c>
      <c r="T52" s="130">
        <f>'45'!L15</f>
        <v>220.99478534842973</v>
      </c>
      <c r="U52" s="106">
        <f>'45'!L18</f>
        <v>55.950768297614246</v>
      </c>
      <c r="V52" s="106">
        <f>'45'!L19</f>
        <v>58.080498551017662</v>
      </c>
      <c r="W52" s="106">
        <f>'45'!L20</f>
        <v>106.96351849979781</v>
      </c>
      <c r="X52" s="133">
        <f t="shared" si="3"/>
        <v>220.99478534842973</v>
      </c>
      <c r="Y52" s="24" t="b">
        <f t="shared" si="4"/>
        <v>1</v>
      </c>
      <c r="Z52" s="3">
        <f t="shared" si="9"/>
        <v>25.32</v>
      </c>
      <c r="AA52" s="3">
        <f t="shared" si="5"/>
        <v>26.28</v>
      </c>
      <c r="AB52" s="134">
        <f t="shared" si="6"/>
        <v>48.4</v>
      </c>
      <c r="AC52" s="61">
        <f t="shared" si="7"/>
        <v>100</v>
      </c>
    </row>
    <row r="53" spans="2:29" ht="56.25" x14ac:dyDescent="0.3">
      <c r="B53" s="108">
        <v>46</v>
      </c>
      <c r="C53" s="127" t="s">
        <v>87</v>
      </c>
      <c r="D53" s="103" t="s">
        <v>88</v>
      </c>
      <c r="E53" s="103">
        <v>16.5</v>
      </c>
      <c r="F53" s="103">
        <v>6.5</v>
      </c>
      <c r="G53" s="104">
        <v>53</v>
      </c>
      <c r="H53" s="104">
        <f t="shared" si="0"/>
        <v>0.27500000000000002</v>
      </c>
      <c r="I53" s="104">
        <f t="shared" si="0"/>
        <v>0.10833333333333334</v>
      </c>
      <c r="J53" s="104" t="str">
        <f>реактивы!C91</f>
        <v>A26.08.005</v>
      </c>
      <c r="K53" s="104" t="str">
        <f>реактивы!D91</f>
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</c>
      <c r="L53" s="104" t="b">
        <f t="shared" si="1"/>
        <v>1</v>
      </c>
      <c r="M53" s="104" t="b">
        <f t="shared" si="1"/>
        <v>1</v>
      </c>
      <c r="N53" s="104">
        <f>реактивы!O91</f>
        <v>934.34999999999991</v>
      </c>
      <c r="O53" s="104" t="str">
        <f>'46'!B7</f>
        <v>A26.08.005</v>
      </c>
      <c r="P53" s="104" t="str">
        <f>'46'!C7</f>
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</c>
      <c r="Q53" s="104" t="b">
        <f t="shared" si="8"/>
        <v>1</v>
      </c>
      <c r="R53" s="104" t="b">
        <f t="shared" si="2"/>
        <v>1</v>
      </c>
      <c r="S53" s="128">
        <f>'46'!L7</f>
        <v>1780</v>
      </c>
      <c r="T53" s="130">
        <f>'46'!L15</f>
        <v>149.24571834142068</v>
      </c>
      <c r="U53" s="106">
        <f>'46'!L18</f>
        <v>30.306666161207716</v>
      </c>
      <c r="V53" s="106">
        <f>'46'!L19</f>
        <v>58.080498551017662</v>
      </c>
      <c r="W53" s="106">
        <f>'46'!L20</f>
        <v>60.858553629195313</v>
      </c>
      <c r="X53" s="133">
        <f t="shared" si="3"/>
        <v>149.24571834142068</v>
      </c>
      <c r="Y53" s="24" t="b">
        <f t="shared" si="4"/>
        <v>1</v>
      </c>
      <c r="Z53" s="3">
        <f t="shared" si="9"/>
        <v>20.309999999999999</v>
      </c>
      <c r="AA53" s="3">
        <f t="shared" si="5"/>
        <v>38.92</v>
      </c>
      <c r="AB53" s="134">
        <f t="shared" si="6"/>
        <v>40.78</v>
      </c>
      <c r="AC53" s="61">
        <f t="shared" si="7"/>
        <v>100.01</v>
      </c>
    </row>
    <row r="54" spans="2:29" ht="56.25" x14ac:dyDescent="0.3">
      <c r="B54" s="108">
        <v>47</v>
      </c>
      <c r="C54" s="127" t="s">
        <v>89</v>
      </c>
      <c r="D54" s="103" t="s">
        <v>90</v>
      </c>
      <c r="E54" s="103">
        <v>25</v>
      </c>
      <c r="F54" s="103">
        <v>18</v>
      </c>
      <c r="G54" s="104">
        <v>56</v>
      </c>
      <c r="H54" s="104">
        <f t="shared" si="0"/>
        <v>0.41666666666666669</v>
      </c>
      <c r="I54" s="104">
        <f t="shared" si="0"/>
        <v>0.3</v>
      </c>
      <c r="J54" s="104" t="str">
        <f>реактивы!C99</f>
        <v>A26.09.010</v>
      </c>
      <c r="K54" s="104" t="str">
        <f>реактивы!D99</f>
        <v>Микробиологическое (культуральное) исследование мокроты на аэробные и факультативно-анаэробные микроорганизмы</v>
      </c>
      <c r="L54" s="104" t="b">
        <f t="shared" si="1"/>
        <v>1</v>
      </c>
      <c r="M54" s="104" t="b">
        <f t="shared" si="1"/>
        <v>1</v>
      </c>
      <c r="N54" s="104">
        <f>реактивы!O99</f>
        <v>934.34999999999991</v>
      </c>
      <c r="O54" s="104" t="str">
        <f>'47'!B7</f>
        <v>A26.09.010</v>
      </c>
      <c r="P54" s="104" t="str">
        <f>'47'!C7</f>
        <v>Микробиологическое (культуральное) исследование мокроты на аэробные и факультативно-анаэробные микроорганизмы</v>
      </c>
      <c r="Q54" s="104" t="b">
        <f t="shared" si="8"/>
        <v>1</v>
      </c>
      <c r="R54" s="104" t="b">
        <f t="shared" si="2"/>
        <v>1</v>
      </c>
      <c r="S54" s="128">
        <f>'47'!L7</f>
        <v>2150</v>
      </c>
      <c r="T54" s="130">
        <f>'47'!L15</f>
        <v>234.21658073864404</v>
      </c>
      <c r="U54" s="106">
        <f>'47'!L18</f>
        <v>83.926152446421355</v>
      </c>
      <c r="V54" s="106">
        <f>'47'!L19</f>
        <v>58.080498551017662</v>
      </c>
      <c r="W54" s="106">
        <f>'47'!L20</f>
        <v>92.209929741205016</v>
      </c>
      <c r="X54" s="133">
        <f t="shared" si="3"/>
        <v>234.21658073864404</v>
      </c>
      <c r="Y54" s="24" t="b">
        <f t="shared" si="4"/>
        <v>1</v>
      </c>
      <c r="Z54" s="3">
        <f t="shared" si="9"/>
        <v>35.83</v>
      </c>
      <c r="AA54" s="3">
        <f t="shared" si="5"/>
        <v>24.8</v>
      </c>
      <c r="AB54" s="134">
        <f>ROUND(W54/T54*100,2)-0.01</f>
        <v>39.36</v>
      </c>
      <c r="AC54" s="61">
        <f t="shared" si="7"/>
        <v>99.99</v>
      </c>
    </row>
    <row r="55" spans="2:29" ht="56.25" x14ac:dyDescent="0.3">
      <c r="B55" s="108">
        <v>48</v>
      </c>
      <c r="C55" s="127" t="s">
        <v>91</v>
      </c>
      <c r="D55" s="103" t="s">
        <v>92</v>
      </c>
      <c r="E55" s="103">
        <v>20</v>
      </c>
      <c r="F55" s="103">
        <v>10</v>
      </c>
      <c r="G55" s="104">
        <v>57</v>
      </c>
      <c r="H55" s="104">
        <f t="shared" si="0"/>
        <v>0.33333333333333331</v>
      </c>
      <c r="I55" s="104">
        <f t="shared" si="0"/>
        <v>0.16666666666666666</v>
      </c>
      <c r="J55" s="104" t="str">
        <f>реактивы!C107</f>
        <v>A26.19.001</v>
      </c>
      <c r="K55" s="104" t="str">
        <f>реактивы!D107</f>
        <v>Микробиологическое (культуральное) исследование фекалий/ректального мазка на возбудителя дизентерии (Shigella spp.)</v>
      </c>
      <c r="L55" s="104" t="b">
        <f t="shared" si="1"/>
        <v>1</v>
      </c>
      <c r="M55" s="104" t="b">
        <f t="shared" si="1"/>
        <v>1</v>
      </c>
      <c r="N55" s="104">
        <f>реактивы!O107</f>
        <v>512.86</v>
      </c>
      <c r="O55" s="104" t="str">
        <f>'48'!B7</f>
        <v>A26.19.001</v>
      </c>
      <c r="P55" s="104" t="str">
        <f>'48'!C7</f>
        <v>Микробиологическое (культуральное) исследование фекалий/ректального мазка на возбудителя дизентерии (Shigella spp.)</v>
      </c>
      <c r="Q55" s="104" t="b">
        <f t="shared" si="8"/>
        <v>1</v>
      </c>
      <c r="R55" s="104" t="b">
        <f t="shared" si="2"/>
        <v>1</v>
      </c>
      <c r="S55" s="128">
        <f>'48'!L7</f>
        <v>1400</v>
      </c>
      <c r="T55" s="130">
        <f>'48'!L15</f>
        <v>178.47408259199352</v>
      </c>
      <c r="U55" s="106">
        <f>'48'!L18</f>
        <v>46.625640248011862</v>
      </c>
      <c r="V55" s="106">
        <f>'48'!L19</f>
        <v>58.080498551017662</v>
      </c>
      <c r="W55" s="106">
        <f>'48'!L20</f>
        <v>73.767943792964005</v>
      </c>
      <c r="X55" s="133">
        <f t="shared" si="3"/>
        <v>178.47408259199352</v>
      </c>
      <c r="Y55" s="24" t="b">
        <f t="shared" si="4"/>
        <v>1</v>
      </c>
      <c r="Z55" s="3">
        <f t="shared" si="9"/>
        <v>26.12</v>
      </c>
      <c r="AA55" s="3">
        <f t="shared" si="5"/>
        <v>32.54</v>
      </c>
      <c r="AB55" s="134">
        <f t="shared" si="6"/>
        <v>41.33</v>
      </c>
      <c r="AC55" s="61">
        <f t="shared" si="7"/>
        <v>99.99</v>
      </c>
    </row>
    <row r="56" spans="2:29" ht="56.25" x14ac:dyDescent="0.3">
      <c r="B56" s="108">
        <v>49</v>
      </c>
      <c r="C56" s="127" t="s">
        <v>93</v>
      </c>
      <c r="D56" s="103" t="s">
        <v>94</v>
      </c>
      <c r="E56" s="103">
        <v>20</v>
      </c>
      <c r="F56" s="103">
        <v>10</v>
      </c>
      <c r="G56" s="104">
        <v>58</v>
      </c>
      <c r="H56" s="104">
        <f t="shared" si="0"/>
        <v>0.33333333333333331</v>
      </c>
      <c r="I56" s="104">
        <f t="shared" si="0"/>
        <v>0.16666666666666666</v>
      </c>
      <c r="J56" s="104" t="str">
        <f>реактивы!C113</f>
        <v>A26.19.003</v>
      </c>
      <c r="K56" s="104" t="str">
        <f>реактивы!D113</f>
        <v>Микробиологическое (культуральное) исследование фекалий/ректального мазка на микроорганизмы рода сальмонелла (Salmonella spp.)</v>
      </c>
      <c r="L56" s="104" t="b">
        <f t="shared" si="1"/>
        <v>1</v>
      </c>
      <c r="M56" s="104" t="b">
        <f t="shared" si="1"/>
        <v>1</v>
      </c>
      <c r="N56" s="104">
        <f>реактивы!O113</f>
        <v>512.56999999999994</v>
      </c>
      <c r="O56" s="104" t="str">
        <f>'49'!B7</f>
        <v>A26.19.003</v>
      </c>
      <c r="P56" s="104" t="str">
        <f>'49'!C7</f>
        <v>Микробиологическое (культуральное) исследование фекалий/ректального мазка на микроорганизмы рода сальмонелла (Salmonella spp.)</v>
      </c>
      <c r="Q56" s="104" t="b">
        <f t="shared" si="8"/>
        <v>1</v>
      </c>
      <c r="R56" s="104" t="b">
        <f t="shared" si="2"/>
        <v>1</v>
      </c>
      <c r="S56" s="128">
        <f>'49'!L7</f>
        <v>1400</v>
      </c>
      <c r="T56" s="130">
        <f>'49'!L15</f>
        <v>178.47408259199352</v>
      </c>
      <c r="U56" s="106">
        <f>'49'!L18</f>
        <v>46.625640248011862</v>
      </c>
      <c r="V56" s="106">
        <f>'49'!L19</f>
        <v>58.080498551017662</v>
      </c>
      <c r="W56" s="106">
        <f>'49'!L20</f>
        <v>73.767943792964005</v>
      </c>
      <c r="X56" s="133">
        <f t="shared" si="3"/>
        <v>178.47408259199352</v>
      </c>
      <c r="Y56" s="24" t="b">
        <f t="shared" si="4"/>
        <v>1</v>
      </c>
      <c r="Z56" s="3">
        <f t="shared" si="9"/>
        <v>26.12</v>
      </c>
      <c r="AA56" s="3">
        <f t="shared" si="5"/>
        <v>32.54</v>
      </c>
      <c r="AB56" s="134">
        <f t="shared" si="6"/>
        <v>41.33</v>
      </c>
      <c r="AC56" s="61">
        <f t="shared" si="7"/>
        <v>99.99</v>
      </c>
    </row>
    <row r="57" spans="2:29" ht="56.25" x14ac:dyDescent="0.3">
      <c r="B57" s="108">
        <v>50</v>
      </c>
      <c r="C57" s="127" t="s">
        <v>95</v>
      </c>
      <c r="D57" s="103" t="s">
        <v>96</v>
      </c>
      <c r="E57" s="103">
        <v>20</v>
      </c>
      <c r="F57" s="103">
        <v>10</v>
      </c>
      <c r="G57" s="104">
        <v>59</v>
      </c>
      <c r="H57" s="104">
        <f t="shared" si="0"/>
        <v>0.33333333333333331</v>
      </c>
      <c r="I57" s="104">
        <f t="shared" si="0"/>
        <v>0.16666666666666666</v>
      </c>
      <c r="J57" s="104" t="str">
        <f>реактивы!C119</f>
        <v>A26.19.078</v>
      </c>
      <c r="K57" s="104" t="str">
        <f>реактивы!D119</f>
        <v>Микробиологическое (культуральное) исследование фекалий/ректального мазка на диарогенные эшерихии (EHEC, EPEC, ETEC, EAgEC, EIEC)</v>
      </c>
      <c r="L57" s="104" t="b">
        <f t="shared" si="1"/>
        <v>1</v>
      </c>
      <c r="M57" s="104" t="b">
        <f t="shared" si="1"/>
        <v>1</v>
      </c>
      <c r="N57" s="104">
        <f>реактивы!O119</f>
        <v>512.56999999999994</v>
      </c>
      <c r="O57" s="104" t="str">
        <f>'50'!B7</f>
        <v>A26.19.078</v>
      </c>
      <c r="P57" s="104" t="str">
        <f>'50'!C7</f>
        <v>Микробиологическое (культуральное) исследование фекалий/ректального мазка на диарогенные эшерихии (EHEC, EPEC, ETEC, EAgEC, EIEC)</v>
      </c>
      <c r="Q57" s="104" t="b">
        <f t="shared" si="8"/>
        <v>1</v>
      </c>
      <c r="R57" s="104" t="b">
        <f t="shared" si="2"/>
        <v>1</v>
      </c>
      <c r="S57" s="128">
        <f>'50'!L7</f>
        <v>1400</v>
      </c>
      <c r="T57" s="130">
        <f>'50'!L15</f>
        <v>178.47408259199352</v>
      </c>
      <c r="U57" s="106">
        <f>'50'!L18</f>
        <v>46.625640248011862</v>
      </c>
      <c r="V57" s="106">
        <f>'50'!L19</f>
        <v>58.080498551017662</v>
      </c>
      <c r="W57" s="106">
        <f>'50'!L20</f>
        <v>73.767943792964005</v>
      </c>
      <c r="X57" s="133">
        <f t="shared" si="3"/>
        <v>178.47408259199352</v>
      </c>
      <c r="Y57" s="24" t="b">
        <f t="shared" si="4"/>
        <v>1</v>
      </c>
      <c r="Z57" s="3">
        <f t="shared" si="9"/>
        <v>26.12</v>
      </c>
      <c r="AA57" s="3">
        <f t="shared" si="5"/>
        <v>32.54</v>
      </c>
      <c r="AB57" s="134">
        <f t="shared" si="6"/>
        <v>41.33</v>
      </c>
      <c r="AC57" s="61">
        <f t="shared" si="7"/>
        <v>99.99</v>
      </c>
    </row>
    <row r="58" spans="2:29" ht="37.5" x14ac:dyDescent="0.3">
      <c r="B58" s="108">
        <v>51</v>
      </c>
      <c r="C58" s="127" t="s">
        <v>97</v>
      </c>
      <c r="D58" s="103" t="s">
        <v>98</v>
      </c>
      <c r="E58" s="103">
        <v>3</v>
      </c>
      <c r="F58" s="103">
        <v>8</v>
      </c>
      <c r="G58" s="104">
        <v>8</v>
      </c>
      <c r="H58" s="104">
        <f t="shared" si="0"/>
        <v>0.05</v>
      </c>
      <c r="I58" s="104">
        <f t="shared" si="0"/>
        <v>0.13333333333333333</v>
      </c>
      <c r="J58" s="104" t="str">
        <f>реактивы!C125</f>
        <v>A26.19.010</v>
      </c>
      <c r="K58" s="104" t="str">
        <f>реактивы!D125</f>
        <v>Микроскопическое исследование кала на яйца и личинки гельминтов</v>
      </c>
      <c r="L58" s="104" t="b">
        <f t="shared" si="1"/>
        <v>1</v>
      </c>
      <c r="M58" s="104" t="b">
        <f t="shared" si="1"/>
        <v>1</v>
      </c>
      <c r="N58" s="104">
        <f>реактивы!O125</f>
        <v>12.55</v>
      </c>
      <c r="O58" s="104" t="str">
        <f>'51'!B7</f>
        <v>A26.19.010</v>
      </c>
      <c r="P58" s="104" t="str">
        <f>'51'!C7</f>
        <v>Микроскопическое исследование кала на яйца и личинки гельминтов</v>
      </c>
      <c r="Q58" s="104" t="b">
        <f t="shared" si="8"/>
        <v>1</v>
      </c>
      <c r="R58" s="104" t="b">
        <f t="shared" si="2"/>
        <v>1</v>
      </c>
      <c r="S58" s="128">
        <f>'51'!L7</f>
        <v>490</v>
      </c>
      <c r="T58" s="130">
        <f>'51'!L15</f>
        <v>106.44620231837176</v>
      </c>
      <c r="U58" s="106">
        <f>'51'!L18</f>
        <v>37.300512198409493</v>
      </c>
      <c r="V58" s="106">
        <f>'51'!L19</f>
        <v>58.080498551017662</v>
      </c>
      <c r="W58" s="106">
        <f>'51'!L20</f>
        <v>11.065191568944602</v>
      </c>
      <c r="X58" s="133">
        <f t="shared" si="3"/>
        <v>106.44620231837176</v>
      </c>
      <c r="Y58" s="24" t="b">
        <f t="shared" si="4"/>
        <v>1</v>
      </c>
      <c r="Z58" s="3">
        <f t="shared" si="9"/>
        <v>35.04</v>
      </c>
      <c r="AA58" s="3">
        <f t="shared" si="5"/>
        <v>54.56</v>
      </c>
      <c r="AB58" s="134">
        <f>ROUND(W58/T58*100,2)+0.01</f>
        <v>10.41</v>
      </c>
      <c r="AC58" s="61">
        <f t="shared" si="7"/>
        <v>100.00999999999999</v>
      </c>
    </row>
    <row r="59" spans="2:29" ht="18.75" x14ac:dyDescent="0.3">
      <c r="B59" s="108">
        <v>52</v>
      </c>
      <c r="C59" s="127" t="s">
        <v>99</v>
      </c>
      <c r="D59" s="103" t="s">
        <v>100</v>
      </c>
      <c r="E59" s="103">
        <v>3</v>
      </c>
      <c r="F59" s="103">
        <v>5</v>
      </c>
      <c r="G59" s="104">
        <v>9</v>
      </c>
      <c r="H59" s="104">
        <f t="shared" si="0"/>
        <v>0.05</v>
      </c>
      <c r="I59" s="104">
        <f t="shared" si="0"/>
        <v>8.3333333333333329E-2</v>
      </c>
      <c r="J59" s="104" t="str">
        <f>реактивы!C128</f>
        <v>A26.19.011</v>
      </c>
      <c r="K59" s="104" t="str">
        <f>реактивы!D128</f>
        <v>Микроскопическое исследование кала на простейшие</v>
      </c>
      <c r="L59" s="104" t="b">
        <f t="shared" si="1"/>
        <v>1</v>
      </c>
      <c r="M59" s="104" t="b">
        <f t="shared" si="1"/>
        <v>1</v>
      </c>
      <c r="N59" s="104">
        <f>реактивы!O128</f>
        <v>9.370000000000001</v>
      </c>
      <c r="O59" s="104" t="str">
        <f>'52'!B7</f>
        <v>A26.19.011</v>
      </c>
      <c r="P59" s="104" t="str">
        <f>'52'!C7</f>
        <v>Микроскопическое исследование кала на простейшие</v>
      </c>
      <c r="Q59" s="104" t="b">
        <f t="shared" si="8"/>
        <v>1</v>
      </c>
      <c r="R59" s="104" t="b">
        <f t="shared" si="2"/>
        <v>1</v>
      </c>
      <c r="S59" s="128">
        <f>'52'!L7</f>
        <v>430</v>
      </c>
      <c r="T59" s="130">
        <f>'52'!L15</f>
        <v>92.458510243968192</v>
      </c>
      <c r="U59" s="106">
        <f>'52'!L18</f>
        <v>23.312820124005931</v>
      </c>
      <c r="V59" s="106">
        <f>'52'!L19</f>
        <v>58.080498551017662</v>
      </c>
      <c r="W59" s="106">
        <f>'52'!L20</f>
        <v>11.065191568944602</v>
      </c>
      <c r="X59" s="133">
        <f t="shared" si="3"/>
        <v>92.458510243968192</v>
      </c>
      <c r="Y59" s="24" t="b">
        <f t="shared" si="4"/>
        <v>1</v>
      </c>
      <c r="Z59" s="3">
        <f t="shared" si="9"/>
        <v>25.21</v>
      </c>
      <c r="AA59" s="3">
        <f t="shared" si="5"/>
        <v>62.82</v>
      </c>
      <c r="AB59" s="134">
        <f>ROUND(W59/T59*100,2)-0.01</f>
        <v>11.96</v>
      </c>
      <c r="AC59" s="61">
        <f t="shared" si="7"/>
        <v>99.990000000000009</v>
      </c>
    </row>
    <row r="60" spans="2:29" ht="56.25" x14ac:dyDescent="0.3">
      <c r="B60" s="108">
        <v>53</v>
      </c>
      <c r="C60" s="127" t="s">
        <v>101</v>
      </c>
      <c r="D60" s="103" t="s">
        <v>102</v>
      </c>
      <c r="E60" s="103">
        <v>20</v>
      </c>
      <c r="F60" s="103">
        <v>8.5</v>
      </c>
      <c r="G60" s="104">
        <v>60</v>
      </c>
      <c r="H60" s="104">
        <f t="shared" si="0"/>
        <v>0.33333333333333331</v>
      </c>
      <c r="I60" s="104">
        <f t="shared" si="0"/>
        <v>0.14166666666666666</v>
      </c>
      <c r="J60" s="104" t="str">
        <f>реактивы!C131</f>
        <v>A26.28.003</v>
      </c>
      <c r="K60" s="104" t="str">
        <f>реактивы!D131</f>
        <v>Микробиологическое (культуральное) исследование мочи на аэробные и факультативно-анаэробные условно-патогенные микроорганизмы</v>
      </c>
      <c r="L60" s="104" t="b">
        <f t="shared" si="1"/>
        <v>1</v>
      </c>
      <c r="M60" s="104" t="b">
        <f t="shared" si="1"/>
        <v>1</v>
      </c>
      <c r="N60" s="104">
        <f>реактивы!O131</f>
        <v>1017.29</v>
      </c>
      <c r="O60" s="104" t="str">
        <f>'53'!B7</f>
        <v>A26.28.003</v>
      </c>
      <c r="P60" s="104" t="str">
        <f>'53'!C7</f>
        <v>Микробиологическое (культуральное) исследование мочи на аэробные и факультативно-анаэробные условно-патогенные микроорганизмы</v>
      </c>
      <c r="Q60" s="104" t="b">
        <f t="shared" si="8"/>
        <v>1</v>
      </c>
      <c r="R60" s="104" t="b">
        <f t="shared" si="2"/>
        <v>1</v>
      </c>
      <c r="S60" s="128">
        <f>'53'!L7</f>
        <v>1980</v>
      </c>
      <c r="T60" s="130">
        <f>'53'!L15</f>
        <v>171.48023655479176</v>
      </c>
      <c r="U60" s="106">
        <f>'53'!L18</f>
        <v>39.631794210810085</v>
      </c>
      <c r="V60" s="106">
        <f>'53'!L19</f>
        <v>58.080498551017662</v>
      </c>
      <c r="W60" s="106">
        <f>'53'!L20</f>
        <v>73.767943792964005</v>
      </c>
      <c r="X60" s="133">
        <f t="shared" si="3"/>
        <v>171.48023655479176</v>
      </c>
      <c r="Y60" s="24" t="b">
        <f t="shared" si="4"/>
        <v>1</v>
      </c>
      <c r="Z60" s="3">
        <f t="shared" si="9"/>
        <v>23.11</v>
      </c>
      <c r="AA60" s="3">
        <f t="shared" si="5"/>
        <v>33.869999999999997</v>
      </c>
      <c r="AB60" s="134">
        <f t="shared" si="6"/>
        <v>43.02</v>
      </c>
      <c r="AC60" s="61">
        <f t="shared" si="7"/>
        <v>100</v>
      </c>
    </row>
    <row r="61" spans="2:29" ht="18.75" x14ac:dyDescent="0.3">
      <c r="B61" s="108">
        <v>54</v>
      </c>
      <c r="C61" s="127" t="s">
        <v>103</v>
      </c>
      <c r="D61" s="103" t="s">
        <v>104</v>
      </c>
      <c r="E61" s="103">
        <v>2.5</v>
      </c>
      <c r="F61" s="103">
        <v>12</v>
      </c>
      <c r="G61" s="104">
        <v>4</v>
      </c>
      <c r="H61" s="104">
        <f t="shared" si="0"/>
        <v>4.1666666666666664E-2</v>
      </c>
      <c r="I61" s="104">
        <f t="shared" si="0"/>
        <v>0.2</v>
      </c>
      <c r="J61" s="104" t="str">
        <f>реактивы!C139</f>
        <v>B03.016.014</v>
      </c>
      <c r="K61" s="104" t="str">
        <f>реактивы!D139</f>
        <v>Исследование мочи методом Нечипоренко</v>
      </c>
      <c r="L61" s="104" t="b">
        <f t="shared" si="1"/>
        <v>1</v>
      </c>
      <c r="M61" s="104" t="b">
        <f t="shared" si="1"/>
        <v>1</v>
      </c>
      <c r="N61" s="104">
        <f>реактивы!O139</f>
        <v>1.56</v>
      </c>
      <c r="O61" s="104" t="str">
        <f>'54'!B7</f>
        <v>B03.016.014</v>
      </c>
      <c r="P61" s="104" t="str">
        <f>'54'!C7</f>
        <v>Исследование мочи методом Нечипоренко</v>
      </c>
      <c r="Q61" s="104" t="b">
        <f t="shared" si="8"/>
        <v>1</v>
      </c>
      <c r="R61" s="104" t="b">
        <f t="shared" si="2"/>
        <v>1</v>
      </c>
      <c r="S61" s="128">
        <f>'54'!L7</f>
        <v>550</v>
      </c>
      <c r="T61" s="130">
        <f>'54'!L15</f>
        <v>123.25225982275241</v>
      </c>
      <c r="U61" s="106">
        <f>'54'!L18</f>
        <v>55.950768297614246</v>
      </c>
      <c r="V61" s="106">
        <f>'54'!L19</f>
        <v>58.080498551017662</v>
      </c>
      <c r="W61" s="106">
        <f>'54'!L20</f>
        <v>9.2209929741205006</v>
      </c>
      <c r="X61" s="133">
        <f t="shared" si="3"/>
        <v>123.25225982275241</v>
      </c>
      <c r="Y61" s="24" t="b">
        <f t="shared" si="4"/>
        <v>1</v>
      </c>
      <c r="Z61" s="3">
        <f t="shared" si="9"/>
        <v>45.4</v>
      </c>
      <c r="AA61" s="3">
        <f t="shared" si="5"/>
        <v>47.12</v>
      </c>
      <c r="AB61" s="134">
        <f>ROUND(W61/T61*100,2)+0.01</f>
        <v>7.49</v>
      </c>
      <c r="AC61" s="61">
        <f t="shared" si="7"/>
        <v>100.00999999999999</v>
      </c>
    </row>
    <row r="62" spans="2:29" ht="18.75" x14ac:dyDescent="0.3">
      <c r="B62" s="108">
        <v>55</v>
      </c>
      <c r="C62" s="127" t="s">
        <v>105</v>
      </c>
      <c r="D62" s="103" t="s">
        <v>106</v>
      </c>
      <c r="E62" s="103">
        <v>10</v>
      </c>
      <c r="F62" s="103">
        <v>5</v>
      </c>
      <c r="G62" s="104">
        <v>5</v>
      </c>
      <c r="H62" s="104">
        <f t="shared" si="0"/>
        <v>0.16666666666666666</v>
      </c>
      <c r="I62" s="104">
        <f t="shared" si="0"/>
        <v>8.3333333333333329E-2</v>
      </c>
      <c r="J62" s="104" t="str">
        <f>реактивы!C140</f>
        <v>B03.016.015</v>
      </c>
      <c r="K62" s="104" t="str">
        <f>реактивы!D140</f>
        <v>Исследование мочи методом Зимницкого</v>
      </c>
      <c r="L62" s="104" t="b">
        <f t="shared" si="1"/>
        <v>1</v>
      </c>
      <c r="M62" s="104" t="b">
        <f t="shared" si="1"/>
        <v>1</v>
      </c>
      <c r="N62" s="104">
        <f>реактивы!O140</f>
        <v>84.48</v>
      </c>
      <c r="O62" s="104" t="str">
        <f>'55'!B7</f>
        <v>B03.016.015</v>
      </c>
      <c r="P62" s="104" t="str">
        <f>'55'!C7</f>
        <v>Исследование мочи методом Зимницкого</v>
      </c>
      <c r="Q62" s="104" t="b">
        <f t="shared" si="8"/>
        <v>1</v>
      </c>
      <c r="R62" s="104" t="b">
        <f t="shared" si="2"/>
        <v>1</v>
      </c>
      <c r="S62" s="128">
        <f>'55'!L7</f>
        <v>630</v>
      </c>
      <c r="T62" s="130">
        <f>'55'!L15</f>
        <v>118.2772905715056</v>
      </c>
      <c r="U62" s="106">
        <f>'55'!L18</f>
        <v>23.312820124005931</v>
      </c>
      <c r="V62" s="106">
        <f>'55'!L19</f>
        <v>58.080498551017662</v>
      </c>
      <c r="W62" s="106">
        <f>'55'!L20</f>
        <v>36.883971896482002</v>
      </c>
      <c r="X62" s="133">
        <f t="shared" si="3"/>
        <v>118.2772905715056</v>
      </c>
      <c r="Y62" s="24" t="b">
        <f t="shared" si="4"/>
        <v>1</v>
      </c>
      <c r="Z62" s="3">
        <f t="shared" si="9"/>
        <v>19.71</v>
      </c>
      <c r="AA62" s="3">
        <f t="shared" si="5"/>
        <v>49.11</v>
      </c>
      <c r="AB62" s="134">
        <f>ROUND(W62/T62*100,2)-0.01</f>
        <v>31.169999999999998</v>
      </c>
      <c r="AC62" s="61">
        <f t="shared" si="7"/>
        <v>99.99</v>
      </c>
    </row>
    <row r="63" spans="2:29" ht="18.75" x14ac:dyDescent="0.3">
      <c r="B63" s="108">
        <v>56</v>
      </c>
      <c r="C63" s="127" t="s">
        <v>107</v>
      </c>
      <c r="D63" s="103" t="s">
        <v>108</v>
      </c>
      <c r="E63" s="103">
        <v>5</v>
      </c>
      <c r="F63" s="103">
        <v>13</v>
      </c>
      <c r="G63" s="104">
        <v>6</v>
      </c>
      <c r="H63" s="104">
        <f t="shared" si="0"/>
        <v>8.3333333333333329E-2</v>
      </c>
      <c r="I63" s="104">
        <f t="shared" si="0"/>
        <v>0.21666666666666667</v>
      </c>
      <c r="J63" s="104" t="str">
        <f>реактивы!C141</f>
        <v>B03.016.010</v>
      </c>
      <c r="K63" s="104" t="str">
        <f>реактивы!D141</f>
        <v>Копрологическое исследование</v>
      </c>
      <c r="L63" s="104" t="b">
        <f t="shared" si="1"/>
        <v>1</v>
      </c>
      <c r="M63" s="104" t="b">
        <f t="shared" si="1"/>
        <v>1</v>
      </c>
      <c r="N63" s="104">
        <f>реактивы!O141</f>
        <v>28.03</v>
      </c>
      <c r="O63" s="104" t="str">
        <f>'56'!B7</f>
        <v>B03.016.010</v>
      </c>
      <c r="P63" s="104" t="str">
        <f>'56'!C7</f>
        <v>Копрологическое исследование</v>
      </c>
      <c r="Q63" s="104" t="b">
        <f t="shared" si="8"/>
        <v>1</v>
      </c>
      <c r="R63" s="104" t="b">
        <f t="shared" si="2"/>
        <v>1</v>
      </c>
      <c r="S63" s="128">
        <f>'56'!L7</f>
        <v>640</v>
      </c>
      <c r="T63" s="130">
        <f>'56'!L15</f>
        <v>137.1358168216741</v>
      </c>
      <c r="U63" s="106">
        <f>'56'!L18</f>
        <v>60.613332322415431</v>
      </c>
      <c r="V63" s="106">
        <f>'56'!L19</f>
        <v>58.080498551017662</v>
      </c>
      <c r="W63" s="106">
        <f>'56'!L20</f>
        <v>18.441985948241001</v>
      </c>
      <c r="X63" s="133">
        <f t="shared" si="3"/>
        <v>137.1358168216741</v>
      </c>
      <c r="Y63" s="24" t="b">
        <f t="shared" si="4"/>
        <v>1</v>
      </c>
      <c r="Z63" s="3">
        <f t="shared" si="9"/>
        <v>44.2</v>
      </c>
      <c r="AA63" s="3">
        <f t="shared" si="5"/>
        <v>42.35</v>
      </c>
      <c r="AB63" s="134">
        <f t="shared" si="6"/>
        <v>13.45</v>
      </c>
      <c r="AC63" s="61">
        <f t="shared" si="7"/>
        <v>100.00000000000001</v>
      </c>
    </row>
    <row r="64" spans="2:29" ht="18.75" x14ac:dyDescent="0.3">
      <c r="B64" s="108">
        <v>57</v>
      </c>
      <c r="C64" s="127" t="s">
        <v>109</v>
      </c>
      <c r="D64" s="103" t="s">
        <v>110</v>
      </c>
      <c r="E64" s="103">
        <v>17</v>
      </c>
      <c r="F64" s="103">
        <v>20</v>
      </c>
      <c r="G64" s="104">
        <v>12</v>
      </c>
      <c r="H64" s="104">
        <f t="shared" si="0"/>
        <v>0.28333333333333333</v>
      </c>
      <c r="I64" s="104">
        <f t="shared" si="0"/>
        <v>0.33333333333333331</v>
      </c>
      <c r="J64" s="104" t="str">
        <f>реактивы!C145</f>
        <v>B03.016.012</v>
      </c>
      <c r="K64" s="104" t="str">
        <f>реактивы!D145</f>
        <v>Общий (клинический) анализ плевральной жидкости</v>
      </c>
      <c r="L64" s="104" t="b">
        <f t="shared" si="1"/>
        <v>1</v>
      </c>
      <c r="M64" s="104" t="b">
        <f t="shared" si="1"/>
        <v>1</v>
      </c>
      <c r="N64" s="104">
        <f>реактивы!O145</f>
        <v>0</v>
      </c>
      <c r="O64" s="104" t="str">
        <f>'57'!B7</f>
        <v>B03.016.012</v>
      </c>
      <c r="P64" s="104" t="str">
        <f>'57'!C7</f>
        <v>Общий (клинический) анализ плевральной жидкости</v>
      </c>
      <c r="Q64" s="104" t="b">
        <f t="shared" si="8"/>
        <v>1</v>
      </c>
      <c r="R64" s="104" t="b">
        <f t="shared" si="2"/>
        <v>1</v>
      </c>
      <c r="S64" s="128">
        <f>'57'!L7</f>
        <v>940</v>
      </c>
      <c r="T64" s="130">
        <f>'57'!L15</f>
        <v>214.03453127106079</v>
      </c>
      <c r="U64" s="106">
        <f>'57'!L18</f>
        <v>93.251280496023725</v>
      </c>
      <c r="V64" s="106">
        <f>'57'!L19</f>
        <v>58.080498551017662</v>
      </c>
      <c r="W64" s="106">
        <f>'57'!L20</f>
        <v>62.702752224019406</v>
      </c>
      <c r="X64" s="133">
        <f t="shared" si="3"/>
        <v>214.03453127106079</v>
      </c>
      <c r="Y64" s="24" t="b">
        <f t="shared" si="4"/>
        <v>1</v>
      </c>
      <c r="Z64" s="3">
        <f t="shared" si="9"/>
        <v>43.57</v>
      </c>
      <c r="AA64" s="3">
        <f t="shared" si="5"/>
        <v>27.14</v>
      </c>
      <c r="AB64" s="134">
        <f>ROUND(W64/T64*100,2)+0.01</f>
        <v>29.310000000000002</v>
      </c>
      <c r="AC64" s="61">
        <f t="shared" si="7"/>
        <v>100.02000000000001</v>
      </c>
    </row>
    <row r="65" spans="2:29" ht="18.75" x14ac:dyDescent="0.3">
      <c r="B65" s="108">
        <v>58</v>
      </c>
      <c r="C65" s="127" t="s">
        <v>111</v>
      </c>
      <c r="D65" s="103" t="s">
        <v>112</v>
      </c>
      <c r="E65" s="103">
        <v>11</v>
      </c>
      <c r="F65" s="103">
        <v>19</v>
      </c>
      <c r="G65" s="104">
        <v>11</v>
      </c>
      <c r="H65" s="104">
        <f t="shared" si="0"/>
        <v>0.18333333333333332</v>
      </c>
      <c r="I65" s="104">
        <f t="shared" si="0"/>
        <v>0.31666666666666665</v>
      </c>
      <c r="J65" s="104" t="str">
        <f>реактивы!C146</f>
        <v>B03.016.013</v>
      </c>
      <c r="K65" s="104" t="str">
        <f>реактивы!D146</f>
        <v>Общий (клинический) анализ спинномозговой жидкости</v>
      </c>
      <c r="L65" s="104" t="b">
        <f t="shared" si="1"/>
        <v>1</v>
      </c>
      <c r="M65" s="104" t="b">
        <f t="shared" si="1"/>
        <v>1</v>
      </c>
      <c r="N65" s="104">
        <f>реактивы!O146</f>
        <v>38.630000000000003</v>
      </c>
      <c r="O65" s="104" t="str">
        <f>'58'!B7</f>
        <v>B03.016.013</v>
      </c>
      <c r="P65" s="104" t="str">
        <f>'58'!C7</f>
        <v>Общий (клинический) анализ спинномозговой жидкости</v>
      </c>
      <c r="Q65" s="104" t="b">
        <f t="shared" si="8"/>
        <v>1</v>
      </c>
      <c r="R65" s="104" t="b">
        <f t="shared" si="2"/>
        <v>1</v>
      </c>
      <c r="S65" s="128">
        <f>'58'!L7</f>
        <v>870</v>
      </c>
      <c r="T65" s="130">
        <f>'58'!L15</f>
        <v>187.2415841083704</v>
      </c>
      <c r="U65" s="106">
        <f>'58'!L18</f>
        <v>88.58871647122254</v>
      </c>
      <c r="V65" s="106">
        <f>'58'!L19</f>
        <v>58.080498551017662</v>
      </c>
      <c r="W65" s="106">
        <f>'58'!L20</f>
        <v>40.572369086130202</v>
      </c>
      <c r="X65" s="133">
        <f t="shared" si="3"/>
        <v>187.2415841083704</v>
      </c>
      <c r="Y65" s="24" t="b">
        <f t="shared" si="4"/>
        <v>1</v>
      </c>
      <c r="Z65" s="3">
        <f t="shared" si="9"/>
        <v>47.31</v>
      </c>
      <c r="AA65" s="3">
        <f t="shared" si="5"/>
        <v>31.02</v>
      </c>
      <c r="AB65" s="134">
        <f t="shared" si="6"/>
        <v>21.67</v>
      </c>
      <c r="AC65" s="61">
        <f t="shared" si="7"/>
        <v>100</v>
      </c>
    </row>
    <row r="66" spans="2:29" ht="18.75" x14ac:dyDescent="0.3">
      <c r="B66" s="108">
        <v>59</v>
      </c>
      <c r="C66" s="127" t="s">
        <v>113</v>
      </c>
      <c r="D66" s="103" t="s">
        <v>114</v>
      </c>
      <c r="E66" s="103">
        <v>7</v>
      </c>
      <c r="F66" s="103">
        <v>7</v>
      </c>
      <c r="G66" s="104">
        <v>14</v>
      </c>
      <c r="H66" s="104">
        <f t="shared" si="0"/>
        <v>0.11666666666666667</v>
      </c>
      <c r="I66" s="104">
        <f t="shared" si="0"/>
        <v>0.11666666666666667</v>
      </c>
      <c r="J66" s="104" t="str">
        <f>реактивы!C149</f>
        <v>B03.016.003</v>
      </c>
      <c r="K66" s="104" t="str">
        <f>реактивы!D149</f>
        <v>Общий (клинический) анализ крови развернутый</v>
      </c>
      <c r="L66" s="104" t="b">
        <f t="shared" si="1"/>
        <v>1</v>
      </c>
      <c r="M66" s="104" t="b">
        <f t="shared" si="1"/>
        <v>1</v>
      </c>
      <c r="N66" s="104">
        <f>реактивы!O149</f>
        <v>47.769999999999996</v>
      </c>
      <c r="O66" s="104" t="str">
        <f>'59'!B7</f>
        <v>B03.016.003</v>
      </c>
      <c r="P66" s="104" t="str">
        <f>'59'!C7</f>
        <v>Общий (клинический) анализ крови развернутый</v>
      </c>
      <c r="Q66" s="104" t="b">
        <f t="shared" si="8"/>
        <v>1</v>
      </c>
      <c r="R66" s="104" t="b">
        <f t="shared" si="2"/>
        <v>1</v>
      </c>
      <c r="S66" s="128">
        <f>'59'!L7</f>
        <v>580</v>
      </c>
      <c r="T66" s="130">
        <f>'59'!L15</f>
        <v>116.53722705216339</v>
      </c>
      <c r="U66" s="106">
        <f>'59'!L18</f>
        <v>32.637948173608308</v>
      </c>
      <c r="V66" s="106">
        <f>'59'!L19</f>
        <v>58.080498551017662</v>
      </c>
      <c r="W66" s="106">
        <f>'59'!L20</f>
        <v>25.818780327537404</v>
      </c>
      <c r="X66" s="133">
        <f t="shared" si="3"/>
        <v>116.53722705216339</v>
      </c>
      <c r="Y66" s="24" t="b">
        <f t="shared" si="4"/>
        <v>1</v>
      </c>
      <c r="Z66" s="3">
        <f t="shared" si="9"/>
        <v>28.01</v>
      </c>
      <c r="AA66" s="3">
        <f t="shared" si="5"/>
        <v>49.84</v>
      </c>
      <c r="AB66" s="134">
        <f t="shared" si="6"/>
        <v>22.15</v>
      </c>
      <c r="AC66" s="61">
        <f t="shared" si="7"/>
        <v>100</v>
      </c>
    </row>
    <row r="67" spans="2:29" ht="19.5" thickBot="1" x14ac:dyDescent="0.35">
      <c r="B67" s="110">
        <v>60</v>
      </c>
      <c r="C67" s="111" t="s">
        <v>115</v>
      </c>
      <c r="D67" s="112" t="s">
        <v>116</v>
      </c>
      <c r="E67" s="112">
        <v>8</v>
      </c>
      <c r="F67" s="112">
        <v>10</v>
      </c>
      <c r="G67" s="113">
        <v>1</v>
      </c>
      <c r="H67" s="113">
        <f t="shared" si="0"/>
        <v>0.13333333333333333</v>
      </c>
      <c r="I67" s="113">
        <f t="shared" si="0"/>
        <v>0.16666666666666666</v>
      </c>
      <c r="J67" s="113" t="str">
        <f>реактивы!C156</f>
        <v>B03.016.006</v>
      </c>
      <c r="K67" s="113" t="str">
        <f>реактивы!D156</f>
        <v>Общий (клинический) анализ мочи</v>
      </c>
      <c r="L67" s="113" t="b">
        <f t="shared" si="1"/>
        <v>1</v>
      </c>
      <c r="M67" s="113" t="b">
        <f t="shared" si="1"/>
        <v>1</v>
      </c>
      <c r="N67" s="113">
        <f>реактивы!O156</f>
        <v>18.72</v>
      </c>
      <c r="O67" s="113" t="str">
        <f>'60'!B7</f>
        <v>B03.016.006</v>
      </c>
      <c r="P67" s="113" t="str">
        <f>'60'!C7</f>
        <v>Общий (клинический) анализ мочи</v>
      </c>
      <c r="Q67" s="113" t="b">
        <f t="shared" si="8"/>
        <v>1</v>
      </c>
      <c r="R67" s="113" t="b">
        <f t="shared" si="2"/>
        <v>1</v>
      </c>
      <c r="S67" s="129">
        <f>'60'!L7</f>
        <v>620</v>
      </c>
      <c r="T67" s="135">
        <f>'60'!L15</f>
        <v>134.21331631621513</v>
      </c>
      <c r="U67" s="136">
        <f>'60'!L18</f>
        <v>46.625640248011862</v>
      </c>
      <c r="V67" s="136">
        <f>'60'!L19</f>
        <v>58.080498551017662</v>
      </c>
      <c r="W67" s="136">
        <f>'60'!L20</f>
        <v>29.507177517185603</v>
      </c>
      <c r="X67" s="137">
        <f t="shared" si="3"/>
        <v>134.21331631621513</v>
      </c>
      <c r="Y67" s="73" t="b">
        <f t="shared" si="4"/>
        <v>1</v>
      </c>
      <c r="Z67" s="72">
        <f t="shared" si="9"/>
        <v>34.74</v>
      </c>
      <c r="AA67" s="72">
        <f t="shared" si="5"/>
        <v>43.27</v>
      </c>
      <c r="AB67" s="138">
        <f>ROUND(W67/T67*100,2)+0.01</f>
        <v>22</v>
      </c>
      <c r="AC67" s="61">
        <f t="shared" si="7"/>
        <v>100.01</v>
      </c>
    </row>
    <row r="70" spans="2:29" x14ac:dyDescent="0.25">
      <c r="B70" s="24"/>
      <c r="C70" s="81"/>
      <c r="D70" s="81"/>
      <c r="G70" s="61" t="s">
        <v>117</v>
      </c>
    </row>
    <row r="71" spans="2:29" x14ac:dyDescent="0.25">
      <c r="B71" s="24"/>
      <c r="C71" s="81"/>
      <c r="D71" s="81"/>
    </row>
    <row r="72" spans="2:29" x14ac:dyDescent="0.25">
      <c r="B72" s="24"/>
      <c r="C72" s="81"/>
      <c r="D72" s="81"/>
    </row>
    <row r="73" spans="2:29" x14ac:dyDescent="0.25">
      <c r="B73" s="24"/>
      <c r="C73" s="81"/>
      <c r="D73" s="81"/>
    </row>
    <row r="74" spans="2:29" x14ac:dyDescent="0.25">
      <c r="B74" s="24"/>
      <c r="C74" s="81"/>
      <c r="D74" s="81"/>
    </row>
    <row r="75" spans="2:29" x14ac:dyDescent="0.25">
      <c r="B75" s="24"/>
      <c r="C75" s="81"/>
      <c r="D75" s="81"/>
    </row>
    <row r="76" spans="2:29" x14ac:dyDescent="0.25">
      <c r="B76" s="24"/>
      <c r="C76" s="81"/>
      <c r="D76" s="81"/>
    </row>
    <row r="77" spans="2:29" x14ac:dyDescent="0.25">
      <c r="B77" s="24"/>
      <c r="C77" s="81"/>
      <c r="D77" s="81"/>
    </row>
    <row r="78" spans="2:29" ht="23.25" customHeight="1" x14ac:dyDescent="0.25">
      <c r="B78" s="24"/>
      <c r="C78" s="81"/>
      <c r="D78" s="81"/>
    </row>
    <row r="85" spans="4:4" x14ac:dyDescent="0.25">
      <c r="D85" s="61" t="s">
        <v>153</v>
      </c>
    </row>
  </sheetData>
  <mergeCells count="8">
    <mergeCell ref="D1:S1"/>
    <mergeCell ref="D2:S2"/>
    <mergeCell ref="C5:S5"/>
    <mergeCell ref="U6:W6"/>
    <mergeCell ref="Z6:AB6"/>
    <mergeCell ref="B6:B7"/>
    <mergeCell ref="C6:C7"/>
    <mergeCell ref="D6:D7"/>
  </mergeCells>
  <pageMargins left="0.7" right="0.7" top="0.75" bottom="0.75" header="0.3" footer="0.3"/>
  <pageSetup paperSize="9" scale="67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общего кальция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наименование!C23</f>
        <v>A09.05.032</v>
      </c>
      <c r="C7" s="43" t="str">
        <f>наименование!D23</f>
        <v>Исследование уровня общего кальция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53.123155400296724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265.61577700148359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наименование!N23</f>
        <v>10.28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наименование!I23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наименование!H23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'15'!L26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лития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наименование!C24</f>
        <v>A09.05.086</v>
      </c>
      <c r="C7" s="43" t="str">
        <f>наименование!D24</f>
        <v>Исследование уровня лития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350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59.193155400296725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295.96577700148362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наименование!N24</f>
        <v>40.630000000000003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наименование!I24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наименование!H24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'16'!L27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активности гамма-глютамилтрансферазы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наименование!C25</f>
        <v>A09.05.044</v>
      </c>
      <c r="C7" s="43" t="str">
        <f>наименование!D25</f>
        <v>Определение активности гамма-глютамилтрансферазы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52.815155400296732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264.07577700148363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наименование!N25</f>
        <v>8.74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наименование!I24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наименование!H25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'17'!L27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активности аспартатаминотрансферазы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наименование!C26</f>
        <v>A09.05.041</v>
      </c>
      <c r="C7" s="43" t="str">
        <f>наименование!D26</f>
        <v>Определение активности аспартатаминотрансферазы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51.855155400296724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259.27577700148362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наименование!N26</f>
        <v>3.94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наименование!I26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наименование!H26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'18'!L26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активности аланинаминотрансферазы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наименование!C27</f>
        <v>A09.05.042</v>
      </c>
      <c r="C7" s="43" t="str">
        <f>наименование!D27</f>
        <v>Определение активности аланинаминотрансферазы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52.851155400296719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264.25577700148358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наименование!N27</f>
        <v>8.92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наименование!I27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наименование!H27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'19'!L26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активности амилазы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наименование!C28</f>
        <v>A09.05.045</v>
      </c>
      <c r="C7" s="43" t="str">
        <f>наименование!D28</f>
        <v>Определение активности амилазы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380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64.13715540029672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320.68577700148359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наименование!N28</f>
        <v>65.349999999999994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наименование!I28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наименование!H28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'20'!L27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активности щелочной фосфатазы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наименование!C29</f>
        <v>A09.05.046</v>
      </c>
      <c r="C7" s="43" t="str">
        <f>наименование!D29</f>
        <v>Определение активности щелочной фосфатазы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52.219155400296728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261.09577700148361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наименование!N29</f>
        <v>5.76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наименование!I29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наименование!H29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'21'!L27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активности панкреатической амилазы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наименование!C30</f>
        <v>A09.05.180</v>
      </c>
      <c r="C7" s="43" t="str">
        <f>наименование!D30</f>
        <v>Определение активности панкреатической амилазы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440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73.971155400296723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369.8557770014836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наименование!N30</f>
        <v>114.52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наименование!I30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наименование!H30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'22'!L27</f>
        <v>45474</v>
      </c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активности лактатдегидрогеназы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наименование!C31</f>
        <v>A09.05.039</v>
      </c>
      <c r="C7" s="43" t="str">
        <f>наименование!D31</f>
        <v>Определение активности лактатдегидрогеназы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52.533155400296721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262.6657770014836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наименование!N31</f>
        <v>7.33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наименование!I31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наименование!H31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'23'!L26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zoomScale="80" zoomScaleNormal="80" workbookViewId="0">
      <selection activeCell="C31" sqref="C31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C-реактивного белка в сыворотке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наименование!C32</f>
        <v>A09.05.009</v>
      </c>
      <c r="C7" s="43" t="str">
        <f>наименование!D32</f>
        <v>Исследование уровня C-реактивного белка в сыворотке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450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76.178086319921178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380.89043159960585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212.43251027600166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наименование!N32</f>
        <v>17.760000000000002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30.63110469950465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95.068605522981542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наименование!I32</f>
        <v>3.3333333333333333E-2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9.3251280496023732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наименование!H32</f>
        <v>0.125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27.662978922361503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'24'!L26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161"/>
  <sheetViews>
    <sheetView topLeftCell="B154" workbookViewId="0">
      <selection activeCell="O159" sqref="O159"/>
    </sheetView>
  </sheetViews>
  <sheetFormatPr defaultRowHeight="15" outlineLevelCol="1" x14ac:dyDescent="0.25"/>
  <cols>
    <col min="3" max="3" width="15.140625" customWidth="1"/>
    <col min="4" max="4" width="73.7109375" customWidth="1"/>
    <col min="5" max="5" width="9.140625" customWidth="1"/>
    <col min="6" max="6" width="8.7109375" customWidth="1"/>
    <col min="8" max="9" width="9.140625" customWidth="1" outlineLevel="1"/>
    <col min="10" max="10" width="29.5703125" customWidth="1"/>
    <col min="11" max="11" width="16.42578125" customWidth="1"/>
    <col min="12" max="12" width="17.7109375" customWidth="1"/>
    <col min="13" max="13" width="15.85546875" customWidth="1"/>
    <col min="14" max="14" width="19.5703125" customWidth="1"/>
    <col min="15" max="15" width="19.140625" customWidth="1"/>
    <col min="16" max="16" width="34.42578125" customWidth="1"/>
  </cols>
  <sheetData>
    <row r="4" spans="2:15" ht="15.75" thickBot="1" x14ac:dyDescent="0.3">
      <c r="E4" t="s">
        <v>184</v>
      </c>
      <c r="F4" t="s">
        <v>185</v>
      </c>
      <c r="J4" t="s">
        <v>174</v>
      </c>
      <c r="K4" t="s">
        <v>316</v>
      </c>
      <c r="L4" t="s">
        <v>314</v>
      </c>
      <c r="M4" t="s">
        <v>317</v>
      </c>
      <c r="N4" t="s">
        <v>318</v>
      </c>
      <c r="O4" t="s">
        <v>321</v>
      </c>
    </row>
    <row r="5" spans="2:15" ht="30.75" thickBot="1" x14ac:dyDescent="0.3">
      <c r="B5">
        <v>1</v>
      </c>
      <c r="C5" s="1" t="s">
        <v>0</v>
      </c>
      <c r="D5" s="55" t="s">
        <v>1</v>
      </c>
      <c r="E5" s="76">
        <v>0.8</v>
      </c>
      <c r="F5" s="76">
        <v>0.8</v>
      </c>
      <c r="G5" s="77">
        <v>26</v>
      </c>
      <c r="H5" s="78">
        <f>E5/60</f>
        <v>1.3333333333333334E-2</v>
      </c>
      <c r="I5" s="78">
        <f>F5/60</f>
        <v>1.3333333333333334E-2</v>
      </c>
      <c r="J5" s="79" t="s">
        <v>197</v>
      </c>
      <c r="K5" s="77">
        <v>1150</v>
      </c>
      <c r="L5" s="77">
        <v>13702.7</v>
      </c>
      <c r="M5" s="91">
        <v>1</v>
      </c>
      <c r="N5" s="3">
        <f>ROUND(L5/K5*M5,2)</f>
        <v>11.92</v>
      </c>
      <c r="O5" s="3">
        <f t="shared" ref="O5:O28" si="0">N5</f>
        <v>11.92</v>
      </c>
    </row>
    <row r="6" spans="2:15" ht="30.75" thickBot="1" x14ac:dyDescent="0.3">
      <c r="B6">
        <v>2</v>
      </c>
      <c r="C6" s="80" t="s">
        <v>2</v>
      </c>
      <c r="D6" s="81" t="s">
        <v>3</v>
      </c>
      <c r="E6" s="82">
        <v>0.8</v>
      </c>
      <c r="F6" s="82">
        <v>0.8</v>
      </c>
      <c r="G6" s="83">
        <v>27</v>
      </c>
      <c r="H6">
        <f t="shared" ref="H6:I145" si="1">E6/60</f>
        <v>1.3333333333333334E-2</v>
      </c>
      <c r="I6">
        <f t="shared" si="1"/>
        <v>1.3333333333333334E-2</v>
      </c>
      <c r="J6" s="84" t="s">
        <v>198</v>
      </c>
      <c r="K6" s="83">
        <v>880</v>
      </c>
      <c r="L6" s="83">
        <v>4280.79</v>
      </c>
      <c r="M6" s="92">
        <v>1</v>
      </c>
      <c r="N6" s="3">
        <f t="shared" ref="N6:N69" si="2">ROUND(L6/K6*M6,2)</f>
        <v>4.8600000000000003</v>
      </c>
      <c r="O6" s="3">
        <f t="shared" si="0"/>
        <v>4.8600000000000003</v>
      </c>
    </row>
    <row r="7" spans="2:15" ht="30.75" thickBot="1" x14ac:dyDescent="0.3">
      <c r="B7">
        <v>3</v>
      </c>
      <c r="C7" s="1" t="s">
        <v>4</v>
      </c>
      <c r="D7" s="55" t="s">
        <v>5</v>
      </c>
      <c r="E7" s="76">
        <v>0.8</v>
      </c>
      <c r="F7" s="76">
        <v>0.8</v>
      </c>
      <c r="G7" s="77">
        <v>28</v>
      </c>
      <c r="H7" s="78">
        <f t="shared" si="1"/>
        <v>1.3333333333333334E-2</v>
      </c>
      <c r="I7" s="78">
        <f t="shared" si="1"/>
        <v>1.3333333333333334E-2</v>
      </c>
      <c r="J7" s="79" t="s">
        <v>199</v>
      </c>
      <c r="K7" s="77">
        <v>1830</v>
      </c>
      <c r="L7" s="77">
        <v>6028.4</v>
      </c>
      <c r="M7" s="91">
        <v>1</v>
      </c>
      <c r="N7" s="3">
        <f t="shared" si="2"/>
        <v>3.29</v>
      </c>
      <c r="O7" s="3">
        <f t="shared" si="0"/>
        <v>3.29</v>
      </c>
    </row>
    <row r="8" spans="2:15" ht="30.75" thickBot="1" x14ac:dyDescent="0.3">
      <c r="B8">
        <v>4</v>
      </c>
      <c r="C8" s="80" t="s">
        <v>6</v>
      </c>
      <c r="D8" s="81" t="s">
        <v>7</v>
      </c>
      <c r="E8" s="82">
        <v>0.8</v>
      </c>
      <c r="F8" s="82">
        <v>0.8</v>
      </c>
      <c r="G8" s="83">
        <v>29</v>
      </c>
      <c r="H8">
        <f t="shared" si="1"/>
        <v>1.3333333333333334E-2</v>
      </c>
      <c r="I8">
        <f t="shared" si="1"/>
        <v>1.3333333333333334E-2</v>
      </c>
      <c r="J8" s="84" t="s">
        <v>200</v>
      </c>
      <c r="K8" s="83">
        <v>2970</v>
      </c>
      <c r="L8" s="83">
        <v>2756.07</v>
      </c>
      <c r="M8" s="92">
        <v>1</v>
      </c>
      <c r="N8" s="3">
        <f t="shared" si="2"/>
        <v>0.93</v>
      </c>
      <c r="O8" s="3">
        <f t="shared" si="0"/>
        <v>0.93</v>
      </c>
    </row>
    <row r="9" spans="2:15" ht="30.75" thickBot="1" x14ac:dyDescent="0.3">
      <c r="B9">
        <v>5</v>
      </c>
      <c r="C9" s="1" t="s">
        <v>8</v>
      </c>
      <c r="D9" s="55" t="s">
        <v>9</v>
      </c>
      <c r="E9" s="76">
        <v>0.8</v>
      </c>
      <c r="F9" s="76">
        <v>0.8</v>
      </c>
      <c r="G9" s="77">
        <v>30</v>
      </c>
      <c r="H9" s="78">
        <f t="shared" si="1"/>
        <v>1.3333333333333334E-2</v>
      </c>
      <c r="I9" s="78">
        <f t="shared" si="1"/>
        <v>1.3333333333333334E-2</v>
      </c>
      <c r="J9" s="79" t="s">
        <v>201</v>
      </c>
      <c r="K9" s="77">
        <v>1320</v>
      </c>
      <c r="L9" s="77">
        <v>3949.98</v>
      </c>
      <c r="M9" s="91">
        <v>1</v>
      </c>
      <c r="N9" s="3">
        <f t="shared" si="2"/>
        <v>2.99</v>
      </c>
      <c r="O9" s="3">
        <f t="shared" si="0"/>
        <v>2.99</v>
      </c>
    </row>
    <row r="10" spans="2:15" ht="30.75" thickBot="1" x14ac:dyDescent="0.3">
      <c r="B10">
        <v>6</v>
      </c>
      <c r="C10" s="80" t="s">
        <v>10</v>
      </c>
      <c r="D10" s="81" t="s">
        <v>11</v>
      </c>
      <c r="E10" s="82">
        <v>0.8</v>
      </c>
      <c r="F10" s="82">
        <v>0.8</v>
      </c>
      <c r="G10" s="83">
        <v>31</v>
      </c>
      <c r="H10">
        <f t="shared" si="1"/>
        <v>1.3333333333333334E-2</v>
      </c>
      <c r="I10">
        <f t="shared" si="1"/>
        <v>1.3333333333333334E-2</v>
      </c>
      <c r="J10" s="84" t="s">
        <v>202</v>
      </c>
      <c r="K10" s="83">
        <v>1320</v>
      </c>
      <c r="L10" s="83">
        <v>5402.84</v>
      </c>
      <c r="M10" s="92">
        <v>1</v>
      </c>
      <c r="N10" s="3">
        <f t="shared" si="2"/>
        <v>4.09</v>
      </c>
      <c r="O10" s="3">
        <f t="shared" si="0"/>
        <v>4.09</v>
      </c>
    </row>
    <row r="11" spans="2:15" ht="30.75" thickBot="1" x14ac:dyDescent="0.3">
      <c r="B11">
        <v>7</v>
      </c>
      <c r="C11" s="1" t="s">
        <v>12</v>
      </c>
      <c r="D11" s="55" t="s">
        <v>13</v>
      </c>
      <c r="E11" s="76">
        <v>0.8</v>
      </c>
      <c r="F11" s="76">
        <v>0.8</v>
      </c>
      <c r="G11" s="77">
        <v>32</v>
      </c>
      <c r="H11" s="78">
        <f t="shared" si="1"/>
        <v>1.3333333333333334E-2</v>
      </c>
      <c r="I11" s="78">
        <f t="shared" si="1"/>
        <v>1.3333333333333334E-2</v>
      </c>
      <c r="J11" s="79" t="s">
        <v>222</v>
      </c>
      <c r="K11" s="77">
        <v>1100</v>
      </c>
      <c r="L11" s="77">
        <v>2787.04</v>
      </c>
      <c r="M11" s="91">
        <v>1</v>
      </c>
      <c r="N11" s="3">
        <f t="shared" si="2"/>
        <v>2.5299999999999998</v>
      </c>
      <c r="O11" s="3">
        <f t="shared" si="0"/>
        <v>2.5299999999999998</v>
      </c>
    </row>
    <row r="12" spans="2:15" ht="30.75" thickBot="1" x14ac:dyDescent="0.3">
      <c r="B12">
        <v>8</v>
      </c>
      <c r="C12" s="80" t="s">
        <v>14</v>
      </c>
      <c r="D12" s="81" t="s">
        <v>15</v>
      </c>
      <c r="E12" s="82">
        <v>0.8</v>
      </c>
      <c r="F12" s="82">
        <v>0.8</v>
      </c>
      <c r="G12" s="83">
        <v>33</v>
      </c>
      <c r="H12">
        <f t="shared" si="1"/>
        <v>1.3333333333333334E-2</v>
      </c>
      <c r="I12">
        <f t="shared" si="1"/>
        <v>1.3333333333333334E-2</v>
      </c>
      <c r="J12" s="84" t="s">
        <v>203</v>
      </c>
      <c r="K12" s="83">
        <v>1980</v>
      </c>
      <c r="L12" s="83">
        <v>4753.84</v>
      </c>
      <c r="M12" s="92">
        <v>1</v>
      </c>
      <c r="N12" s="3">
        <f t="shared" si="2"/>
        <v>2.4</v>
      </c>
      <c r="O12" s="3">
        <f t="shared" si="0"/>
        <v>2.4</v>
      </c>
    </row>
    <row r="13" spans="2:15" ht="30.75" thickBot="1" x14ac:dyDescent="0.3">
      <c r="B13">
        <v>9</v>
      </c>
      <c r="C13" s="1" t="s">
        <v>16</v>
      </c>
      <c r="D13" s="55" t="s">
        <v>17</v>
      </c>
      <c r="E13" s="76">
        <v>0.8</v>
      </c>
      <c r="F13" s="76">
        <v>0.8</v>
      </c>
      <c r="G13" s="77">
        <v>34</v>
      </c>
      <c r="H13" s="78">
        <f t="shared" si="1"/>
        <v>1.3333333333333334E-2</v>
      </c>
      <c r="I13" s="78">
        <f t="shared" si="1"/>
        <v>1.3333333333333334E-2</v>
      </c>
      <c r="J13" s="79" t="s">
        <v>204</v>
      </c>
      <c r="K13" s="77">
        <v>1320</v>
      </c>
      <c r="L13" s="77">
        <v>7736.33</v>
      </c>
      <c r="M13" s="91">
        <v>1</v>
      </c>
      <c r="N13" s="3">
        <f t="shared" si="2"/>
        <v>5.86</v>
      </c>
      <c r="O13" s="3">
        <f t="shared" si="0"/>
        <v>5.86</v>
      </c>
    </row>
    <row r="14" spans="2:15" ht="30.75" thickBot="1" x14ac:dyDescent="0.3">
      <c r="B14">
        <v>10</v>
      </c>
      <c r="C14" s="80" t="s">
        <v>18</v>
      </c>
      <c r="D14" s="81" t="s">
        <v>19</v>
      </c>
      <c r="E14" s="82">
        <v>0.8</v>
      </c>
      <c r="F14" s="82">
        <v>0.8</v>
      </c>
      <c r="G14" s="83">
        <v>35</v>
      </c>
      <c r="H14">
        <f t="shared" si="1"/>
        <v>1.3333333333333334E-2</v>
      </c>
      <c r="I14">
        <f t="shared" si="1"/>
        <v>1.3333333333333334E-2</v>
      </c>
      <c r="J14" s="84" t="s">
        <v>205</v>
      </c>
      <c r="K14" s="83">
        <v>660</v>
      </c>
      <c r="L14" s="83">
        <v>42591.29</v>
      </c>
      <c r="M14" s="92">
        <v>1</v>
      </c>
      <c r="N14" s="3">
        <f t="shared" si="2"/>
        <v>64.53</v>
      </c>
      <c r="O14" s="3">
        <f t="shared" si="0"/>
        <v>64.53</v>
      </c>
    </row>
    <row r="15" spans="2:15" ht="30.75" thickBot="1" x14ac:dyDescent="0.3">
      <c r="B15">
        <v>11</v>
      </c>
      <c r="C15" s="1" t="s">
        <v>20</v>
      </c>
      <c r="D15" s="55" t="s">
        <v>21</v>
      </c>
      <c r="E15" s="76">
        <v>0.8</v>
      </c>
      <c r="F15" s="76">
        <v>0.8</v>
      </c>
      <c r="G15" s="77">
        <v>36</v>
      </c>
      <c r="H15" s="78">
        <f t="shared" si="1"/>
        <v>1.3333333333333334E-2</v>
      </c>
      <c r="I15" s="78">
        <f t="shared" si="1"/>
        <v>1.3333333333333334E-2</v>
      </c>
      <c r="J15" s="85" t="s">
        <v>206</v>
      </c>
      <c r="K15" s="77">
        <v>660</v>
      </c>
      <c r="L15" s="77">
        <v>25500.17</v>
      </c>
      <c r="M15" s="91">
        <v>1</v>
      </c>
      <c r="N15" s="3">
        <f t="shared" si="2"/>
        <v>38.64</v>
      </c>
      <c r="O15" s="3">
        <f t="shared" si="0"/>
        <v>38.64</v>
      </c>
    </row>
    <row r="16" spans="2:15" ht="30.75" thickBot="1" x14ac:dyDescent="0.3">
      <c r="B16">
        <v>12</v>
      </c>
      <c r="C16" s="80" t="s">
        <v>22</v>
      </c>
      <c r="D16" s="81" t="s">
        <v>23</v>
      </c>
      <c r="E16" s="82">
        <v>0.8</v>
      </c>
      <c r="F16" s="82">
        <v>0.8</v>
      </c>
      <c r="G16" s="83">
        <v>37</v>
      </c>
      <c r="H16">
        <f t="shared" si="1"/>
        <v>1.3333333333333334E-2</v>
      </c>
      <c r="I16">
        <f t="shared" si="1"/>
        <v>1.3333333333333334E-2</v>
      </c>
      <c r="J16" s="84" t="s">
        <v>207</v>
      </c>
      <c r="K16" s="83">
        <v>1320</v>
      </c>
      <c r="L16" s="83">
        <v>9026</v>
      </c>
      <c r="M16" s="92">
        <v>1</v>
      </c>
      <c r="N16" s="3">
        <f t="shared" si="2"/>
        <v>6.84</v>
      </c>
      <c r="O16" s="3">
        <f t="shared" si="0"/>
        <v>6.84</v>
      </c>
    </row>
    <row r="17" spans="2:15" ht="30.75" thickBot="1" x14ac:dyDescent="0.3">
      <c r="B17">
        <v>13</v>
      </c>
      <c r="C17" s="1" t="s">
        <v>24</v>
      </c>
      <c r="D17" s="55" t="s">
        <v>25</v>
      </c>
      <c r="E17" s="76">
        <v>0.8</v>
      </c>
      <c r="F17" s="76">
        <v>0.8</v>
      </c>
      <c r="G17" s="77">
        <v>38</v>
      </c>
      <c r="H17" s="78">
        <f>E17/60</f>
        <v>1.3333333333333334E-2</v>
      </c>
      <c r="I17" s="78">
        <f t="shared" si="1"/>
        <v>1.3333333333333334E-2</v>
      </c>
      <c r="J17" s="79" t="s">
        <v>208</v>
      </c>
      <c r="K17" s="77">
        <v>500</v>
      </c>
      <c r="L17" s="77">
        <v>7167.6</v>
      </c>
      <c r="M17" s="91">
        <v>1</v>
      </c>
      <c r="N17" s="3">
        <f t="shared" si="2"/>
        <v>14.34</v>
      </c>
      <c r="O17" s="3">
        <f t="shared" si="0"/>
        <v>14.34</v>
      </c>
    </row>
    <row r="18" spans="2:15" ht="60.75" thickBot="1" x14ac:dyDescent="0.3">
      <c r="B18">
        <v>14</v>
      </c>
      <c r="C18" s="80" t="s">
        <v>26</v>
      </c>
      <c r="D18" s="81" t="s">
        <v>27</v>
      </c>
      <c r="E18" s="82">
        <v>0.8</v>
      </c>
      <c r="F18" s="82">
        <v>0.8</v>
      </c>
      <c r="G18" s="83">
        <v>40</v>
      </c>
      <c r="H18">
        <f t="shared" si="1"/>
        <v>1.3333333333333334E-2</v>
      </c>
      <c r="I18">
        <f t="shared" si="1"/>
        <v>1.3333333333333334E-2</v>
      </c>
      <c r="J18" s="84" t="s">
        <v>209</v>
      </c>
      <c r="K18" s="83">
        <v>800</v>
      </c>
      <c r="L18" s="83">
        <v>32500.16</v>
      </c>
      <c r="M18" s="92">
        <v>1</v>
      </c>
      <c r="N18" s="3">
        <f t="shared" si="2"/>
        <v>40.630000000000003</v>
      </c>
      <c r="O18" s="3">
        <f t="shared" si="0"/>
        <v>40.630000000000003</v>
      </c>
    </row>
    <row r="19" spans="2:15" ht="60.75" thickBot="1" x14ac:dyDescent="0.3">
      <c r="B19">
        <v>15</v>
      </c>
      <c r="C19" s="1" t="s">
        <v>28</v>
      </c>
      <c r="D19" s="55" t="s">
        <v>29</v>
      </c>
      <c r="E19" s="76">
        <v>0.8</v>
      </c>
      <c r="F19" s="76">
        <v>0.8</v>
      </c>
      <c r="G19" s="77">
        <v>41</v>
      </c>
      <c r="H19" s="78">
        <f t="shared" si="1"/>
        <v>1.3333333333333334E-2</v>
      </c>
      <c r="I19" s="78">
        <f t="shared" si="1"/>
        <v>1.3333333333333334E-2</v>
      </c>
      <c r="J19" s="79" t="s">
        <v>209</v>
      </c>
      <c r="K19" s="77">
        <v>800</v>
      </c>
      <c r="L19" s="77">
        <v>32500.16</v>
      </c>
      <c r="M19" s="91">
        <v>1</v>
      </c>
      <c r="N19" s="3">
        <f t="shared" si="2"/>
        <v>40.630000000000003</v>
      </c>
      <c r="O19" s="3">
        <f t="shared" si="0"/>
        <v>40.630000000000003</v>
      </c>
    </row>
    <row r="20" spans="2:15" ht="30.75" thickBot="1" x14ac:dyDescent="0.3">
      <c r="B20">
        <v>16</v>
      </c>
      <c r="C20" s="80" t="s">
        <v>30</v>
      </c>
      <c r="D20" s="81" t="s">
        <v>31</v>
      </c>
      <c r="E20" s="82">
        <v>0.8</v>
      </c>
      <c r="F20" s="82">
        <v>0.8</v>
      </c>
      <c r="G20" s="83">
        <v>39</v>
      </c>
      <c r="H20">
        <f t="shared" si="1"/>
        <v>1.3333333333333334E-2</v>
      </c>
      <c r="I20">
        <f t="shared" si="1"/>
        <v>1.3333333333333334E-2</v>
      </c>
      <c r="J20" s="84" t="s">
        <v>210</v>
      </c>
      <c r="K20" s="83">
        <v>880</v>
      </c>
      <c r="L20" s="83">
        <v>9049.7000000000007</v>
      </c>
      <c r="M20" s="92">
        <v>1</v>
      </c>
      <c r="N20" s="3">
        <f t="shared" si="2"/>
        <v>10.28</v>
      </c>
      <c r="O20" s="3">
        <f t="shared" si="0"/>
        <v>10.28</v>
      </c>
    </row>
    <row r="21" spans="2:15" ht="60.75" thickBot="1" x14ac:dyDescent="0.3">
      <c r="B21">
        <v>17</v>
      </c>
      <c r="C21" s="1" t="s">
        <v>32</v>
      </c>
      <c r="D21" s="55" t="s">
        <v>33</v>
      </c>
      <c r="E21" s="76">
        <v>0.8</v>
      </c>
      <c r="F21" s="76">
        <v>0.8</v>
      </c>
      <c r="G21" s="77">
        <v>42</v>
      </c>
      <c r="H21" s="78">
        <f t="shared" si="1"/>
        <v>1.3333333333333334E-2</v>
      </c>
      <c r="I21" s="78">
        <f t="shared" si="1"/>
        <v>1.3333333333333334E-2</v>
      </c>
      <c r="J21" s="79" t="s">
        <v>209</v>
      </c>
      <c r="K21" s="77">
        <v>800</v>
      </c>
      <c r="L21" s="77">
        <v>32500.16</v>
      </c>
      <c r="M21" s="91">
        <v>1</v>
      </c>
      <c r="N21" s="3">
        <f t="shared" si="2"/>
        <v>40.630000000000003</v>
      </c>
      <c r="O21" s="3">
        <f t="shared" si="0"/>
        <v>40.630000000000003</v>
      </c>
    </row>
    <row r="22" spans="2:15" ht="45.75" thickBot="1" x14ac:dyDescent="0.3">
      <c r="B22">
        <v>18</v>
      </c>
      <c r="C22" s="80" t="s">
        <v>34</v>
      </c>
      <c r="D22" s="81" t="s">
        <v>35</v>
      </c>
      <c r="E22" s="82">
        <v>0.8</v>
      </c>
      <c r="F22" s="82">
        <v>0.8</v>
      </c>
      <c r="G22" s="83">
        <v>21</v>
      </c>
      <c r="H22">
        <f t="shared" si="1"/>
        <v>1.3333333333333334E-2</v>
      </c>
      <c r="I22">
        <f t="shared" si="1"/>
        <v>1.3333333333333334E-2</v>
      </c>
      <c r="J22" s="84" t="s">
        <v>211</v>
      </c>
      <c r="K22" s="83">
        <v>380</v>
      </c>
      <c r="L22" s="83">
        <v>3320.17</v>
      </c>
      <c r="M22" s="92">
        <v>1</v>
      </c>
      <c r="N22" s="3">
        <f t="shared" si="2"/>
        <v>8.74</v>
      </c>
      <c r="O22" s="3">
        <f t="shared" si="0"/>
        <v>8.74</v>
      </c>
    </row>
    <row r="23" spans="2:15" ht="30.75" thickBot="1" x14ac:dyDescent="0.3">
      <c r="B23">
        <v>19</v>
      </c>
      <c r="C23" s="1" t="s">
        <v>36</v>
      </c>
      <c r="D23" s="55" t="s">
        <v>194</v>
      </c>
      <c r="E23" s="76">
        <v>0.8</v>
      </c>
      <c r="F23" s="76">
        <v>0.8</v>
      </c>
      <c r="G23" s="77">
        <v>19</v>
      </c>
      <c r="H23" s="78">
        <f t="shared" si="1"/>
        <v>1.3333333333333334E-2</v>
      </c>
      <c r="I23" s="78">
        <f t="shared" si="1"/>
        <v>1.3333333333333334E-2</v>
      </c>
      <c r="J23" s="79" t="s">
        <v>212</v>
      </c>
      <c r="K23" s="77">
        <v>1320</v>
      </c>
      <c r="L23" s="77">
        <v>5195.13</v>
      </c>
      <c r="M23" s="91">
        <v>1</v>
      </c>
      <c r="N23" s="3">
        <f t="shared" si="2"/>
        <v>3.94</v>
      </c>
      <c r="O23" s="3">
        <f t="shared" si="0"/>
        <v>3.94</v>
      </c>
    </row>
    <row r="24" spans="2:15" ht="30.75" thickBot="1" x14ac:dyDescent="0.3">
      <c r="B24">
        <v>20</v>
      </c>
      <c r="C24" s="80" t="s">
        <v>37</v>
      </c>
      <c r="D24" s="81" t="s">
        <v>38</v>
      </c>
      <c r="E24" s="82">
        <v>0.8</v>
      </c>
      <c r="F24" s="82">
        <v>0.8</v>
      </c>
      <c r="G24" s="83">
        <v>18</v>
      </c>
      <c r="H24">
        <f t="shared" si="1"/>
        <v>1.3333333333333334E-2</v>
      </c>
      <c r="I24">
        <f t="shared" si="1"/>
        <v>1.3333333333333334E-2</v>
      </c>
      <c r="J24" s="84" t="s">
        <v>213</v>
      </c>
      <c r="K24" s="83">
        <v>1320</v>
      </c>
      <c r="L24" s="83">
        <v>11771</v>
      </c>
      <c r="M24" s="92">
        <v>1</v>
      </c>
      <c r="N24" s="3">
        <f t="shared" si="2"/>
        <v>8.92</v>
      </c>
      <c r="O24" s="3">
        <f t="shared" si="0"/>
        <v>8.92</v>
      </c>
    </row>
    <row r="25" spans="2:15" ht="30.75" thickBot="1" x14ac:dyDescent="0.3">
      <c r="B25">
        <v>21</v>
      </c>
      <c r="C25" s="1" t="s">
        <v>39</v>
      </c>
      <c r="D25" s="55" t="s">
        <v>40</v>
      </c>
      <c r="E25" s="76">
        <v>0.8</v>
      </c>
      <c r="F25" s="76">
        <v>0.8</v>
      </c>
      <c r="G25" s="77">
        <v>20</v>
      </c>
      <c r="H25" s="78">
        <f t="shared" si="1"/>
        <v>1.3333333333333334E-2</v>
      </c>
      <c r="I25" s="78">
        <f t="shared" si="1"/>
        <v>1.3333333333333334E-2</v>
      </c>
      <c r="J25" s="79" t="s">
        <v>214</v>
      </c>
      <c r="K25" s="77">
        <v>270</v>
      </c>
      <c r="L25" s="77">
        <v>17644</v>
      </c>
      <c r="M25" s="91">
        <v>1</v>
      </c>
      <c r="N25" s="3">
        <f t="shared" si="2"/>
        <v>65.349999999999994</v>
      </c>
      <c r="O25" s="3">
        <f t="shared" si="0"/>
        <v>65.349999999999994</v>
      </c>
    </row>
    <row r="26" spans="2:15" ht="30.75" thickBot="1" x14ac:dyDescent="0.3">
      <c r="B26">
        <v>22</v>
      </c>
      <c r="C26" s="80" t="s">
        <v>41</v>
      </c>
      <c r="D26" s="81" t="s">
        <v>42</v>
      </c>
      <c r="E26" s="82">
        <v>0.8</v>
      </c>
      <c r="F26" s="82">
        <v>0.8</v>
      </c>
      <c r="G26" s="83">
        <v>22</v>
      </c>
      <c r="H26">
        <f t="shared" si="1"/>
        <v>1.3333333333333334E-2</v>
      </c>
      <c r="I26">
        <f t="shared" si="1"/>
        <v>1.3333333333333334E-2</v>
      </c>
      <c r="J26" s="84" t="s">
        <v>215</v>
      </c>
      <c r="K26" s="83">
        <v>1320</v>
      </c>
      <c r="L26" s="83">
        <v>7601.36</v>
      </c>
      <c r="M26" s="92">
        <v>1</v>
      </c>
      <c r="N26" s="3">
        <f t="shared" si="2"/>
        <v>5.76</v>
      </c>
      <c r="O26" s="3">
        <f t="shared" si="0"/>
        <v>5.76</v>
      </c>
    </row>
    <row r="27" spans="2:15" ht="30.75" thickBot="1" x14ac:dyDescent="0.3">
      <c r="B27">
        <v>23</v>
      </c>
      <c r="C27" s="1" t="s">
        <v>43</v>
      </c>
      <c r="D27" s="55" t="s">
        <v>44</v>
      </c>
      <c r="E27" s="76">
        <v>0.8</v>
      </c>
      <c r="F27" s="76">
        <v>0.8</v>
      </c>
      <c r="G27" s="77">
        <v>23</v>
      </c>
      <c r="H27" s="78">
        <f t="shared" si="1"/>
        <v>1.3333333333333334E-2</v>
      </c>
      <c r="I27" s="78">
        <f t="shared" si="1"/>
        <v>1.3333333333333334E-2</v>
      </c>
      <c r="J27" s="79" t="s">
        <v>216</v>
      </c>
      <c r="K27" s="77">
        <v>270</v>
      </c>
      <c r="L27" s="77">
        <v>30921.59</v>
      </c>
      <c r="M27" s="91">
        <v>1</v>
      </c>
      <c r="N27" s="3">
        <f t="shared" si="2"/>
        <v>114.52</v>
      </c>
      <c r="O27" s="3">
        <f t="shared" si="0"/>
        <v>114.52</v>
      </c>
    </row>
    <row r="28" spans="2:15" ht="30.75" thickBot="1" x14ac:dyDescent="0.3">
      <c r="B28">
        <v>24</v>
      </c>
      <c r="C28" s="80" t="s">
        <v>45</v>
      </c>
      <c r="D28" s="81" t="s">
        <v>46</v>
      </c>
      <c r="E28" s="82">
        <v>0.8</v>
      </c>
      <c r="F28" s="82">
        <v>0.8</v>
      </c>
      <c r="G28" s="83">
        <v>25</v>
      </c>
      <c r="H28">
        <f t="shared" si="1"/>
        <v>1.3333333333333334E-2</v>
      </c>
      <c r="I28">
        <f t="shared" si="1"/>
        <v>1.3333333333333334E-2</v>
      </c>
      <c r="J28" s="84" t="s">
        <v>217</v>
      </c>
      <c r="K28" s="83">
        <v>500</v>
      </c>
      <c r="L28" s="83">
        <v>3665.57</v>
      </c>
      <c r="M28" s="92">
        <v>1</v>
      </c>
      <c r="N28" s="3">
        <f t="shared" si="2"/>
        <v>7.33</v>
      </c>
      <c r="O28" s="3">
        <f t="shared" si="0"/>
        <v>7.33</v>
      </c>
    </row>
    <row r="29" spans="2:15" ht="45" x14ac:dyDescent="0.25">
      <c r="C29" s="166" t="s">
        <v>47</v>
      </c>
      <c r="D29" s="168" t="s">
        <v>48</v>
      </c>
      <c r="E29" s="181">
        <v>7.5</v>
      </c>
      <c r="F29" s="181">
        <v>2</v>
      </c>
      <c r="G29" s="183">
        <v>47</v>
      </c>
      <c r="H29" s="69"/>
      <c r="I29" s="69"/>
      <c r="J29" s="70" t="s">
        <v>224</v>
      </c>
      <c r="K29" s="86">
        <v>85</v>
      </c>
      <c r="L29" s="68">
        <v>1244.23</v>
      </c>
      <c r="M29" s="93">
        <v>1</v>
      </c>
      <c r="N29" s="3">
        <f t="shared" si="2"/>
        <v>14.64</v>
      </c>
      <c r="O29" s="163">
        <f>SUM(N29:N30)</f>
        <v>17.760000000000002</v>
      </c>
    </row>
    <row r="30" spans="2:15" ht="29.25" customHeight="1" thickBot="1" x14ac:dyDescent="0.3">
      <c r="B30">
        <v>25</v>
      </c>
      <c r="C30" s="175"/>
      <c r="D30" s="176"/>
      <c r="E30" s="182"/>
      <c r="F30" s="182"/>
      <c r="G30" s="184"/>
      <c r="H30" s="73">
        <f>E29/60</f>
        <v>0.125</v>
      </c>
      <c r="I30" s="73">
        <f>F29/60</f>
        <v>3.3333333333333333E-2</v>
      </c>
      <c r="J30" s="74" t="s">
        <v>223</v>
      </c>
      <c r="K30" s="87">
        <v>1</v>
      </c>
      <c r="L30" s="72">
        <v>1.56</v>
      </c>
      <c r="M30" s="94">
        <v>2</v>
      </c>
      <c r="N30" s="3">
        <f>ROUND(L30/K30*M30,2)</f>
        <v>3.12</v>
      </c>
      <c r="O30" s="165"/>
    </row>
    <row r="31" spans="2:15" ht="29.25" customHeight="1" x14ac:dyDescent="0.25">
      <c r="C31" s="166" t="s">
        <v>49</v>
      </c>
      <c r="D31" s="168" t="s">
        <v>50</v>
      </c>
      <c r="E31" s="181">
        <v>1</v>
      </c>
      <c r="F31" s="181">
        <v>3</v>
      </c>
      <c r="G31" s="183">
        <v>44</v>
      </c>
      <c r="H31" s="69"/>
      <c r="I31" s="69"/>
      <c r="J31" s="88" t="s">
        <v>225</v>
      </c>
      <c r="K31" s="68">
        <v>270</v>
      </c>
      <c r="L31" s="68">
        <v>3576.92</v>
      </c>
      <c r="M31" s="93">
        <v>1</v>
      </c>
      <c r="N31" s="3">
        <f t="shared" si="2"/>
        <v>13.25</v>
      </c>
      <c r="O31" s="163">
        <f>SUM(N31:N33)</f>
        <v>25.23</v>
      </c>
    </row>
    <row r="32" spans="2:15" ht="29.25" customHeight="1" x14ac:dyDescent="0.25">
      <c r="C32" s="167"/>
      <c r="D32" s="169"/>
      <c r="E32" s="171"/>
      <c r="F32" s="171"/>
      <c r="G32" s="173"/>
      <c r="H32" s="24"/>
      <c r="I32" s="24"/>
      <c r="J32" s="59" t="s">
        <v>226</v>
      </c>
      <c r="K32" s="3">
        <v>1</v>
      </c>
      <c r="L32" s="3">
        <v>1.56</v>
      </c>
      <c r="M32" s="95">
        <v>3</v>
      </c>
      <c r="N32" s="3">
        <f t="shared" si="2"/>
        <v>4.68</v>
      </c>
      <c r="O32" s="164"/>
    </row>
    <row r="33" spans="2:15" ht="30.75" thickBot="1" x14ac:dyDescent="0.3">
      <c r="B33">
        <v>26</v>
      </c>
      <c r="C33" s="175"/>
      <c r="D33" s="176"/>
      <c r="E33" s="182"/>
      <c r="F33" s="182"/>
      <c r="G33" s="184"/>
      <c r="H33" s="73">
        <f>E31/60</f>
        <v>1.6666666666666666E-2</v>
      </c>
      <c r="I33" s="73">
        <f>F31/60</f>
        <v>0.05</v>
      </c>
      <c r="J33" s="89" t="s">
        <v>227</v>
      </c>
      <c r="K33" s="72">
        <v>1</v>
      </c>
      <c r="L33" s="72">
        <v>7.3</v>
      </c>
      <c r="M33" s="94">
        <v>1</v>
      </c>
      <c r="N33" s="3">
        <f t="shared" si="2"/>
        <v>7.3</v>
      </c>
      <c r="O33" s="165"/>
    </row>
    <row r="34" spans="2:15" ht="45" x14ac:dyDescent="0.25">
      <c r="C34" s="167" t="s">
        <v>195</v>
      </c>
      <c r="D34" s="169" t="s">
        <v>196</v>
      </c>
      <c r="E34" s="171">
        <v>6</v>
      </c>
      <c r="F34" s="171">
        <v>20</v>
      </c>
      <c r="G34" s="173">
        <v>10</v>
      </c>
      <c r="J34" s="75" t="s">
        <v>229</v>
      </c>
      <c r="K34" s="65">
        <v>1000</v>
      </c>
      <c r="L34" s="65">
        <v>568.89</v>
      </c>
      <c r="M34" s="96">
        <v>1</v>
      </c>
      <c r="N34" s="3">
        <f t="shared" si="2"/>
        <v>0.56999999999999995</v>
      </c>
      <c r="O34" s="163">
        <f>SUM(N34:N35)</f>
        <v>1.33</v>
      </c>
    </row>
    <row r="35" spans="2:15" ht="29.25" customHeight="1" thickBot="1" x14ac:dyDescent="0.3">
      <c r="B35">
        <v>27</v>
      </c>
      <c r="C35" s="167"/>
      <c r="D35" s="169"/>
      <c r="E35" s="171"/>
      <c r="F35" s="171"/>
      <c r="G35" s="173"/>
      <c r="H35">
        <f>E34/60</f>
        <v>0.1</v>
      </c>
      <c r="I35">
        <f>F34/60</f>
        <v>0.33333333333333331</v>
      </c>
      <c r="J35" s="62" t="s">
        <v>228</v>
      </c>
      <c r="K35" s="63">
        <v>1000</v>
      </c>
      <c r="L35" s="63">
        <v>757.05</v>
      </c>
      <c r="M35" s="97">
        <v>1</v>
      </c>
      <c r="N35" s="3">
        <f t="shared" si="2"/>
        <v>0.76</v>
      </c>
      <c r="O35" s="165"/>
    </row>
    <row r="36" spans="2:15" ht="30.75" thickBot="1" x14ac:dyDescent="0.3">
      <c r="B36">
        <v>28</v>
      </c>
      <c r="C36" s="1" t="s">
        <v>51</v>
      </c>
      <c r="D36" s="55" t="s">
        <v>52</v>
      </c>
      <c r="E36" s="76">
        <v>10</v>
      </c>
      <c r="F36" s="76">
        <v>5</v>
      </c>
      <c r="G36" s="77">
        <v>7</v>
      </c>
      <c r="H36" s="78">
        <f t="shared" si="1"/>
        <v>0.16666666666666666</v>
      </c>
      <c r="I36" s="78">
        <f t="shared" si="1"/>
        <v>8.3333333333333329E-2</v>
      </c>
      <c r="J36" s="79" t="s">
        <v>218</v>
      </c>
      <c r="K36" s="77">
        <v>1</v>
      </c>
      <c r="L36" s="77">
        <v>100</v>
      </c>
      <c r="M36" s="91">
        <v>1</v>
      </c>
      <c r="N36" s="3">
        <f t="shared" si="2"/>
        <v>100</v>
      </c>
      <c r="O36" s="98">
        <f>N36</f>
        <v>100</v>
      </c>
    </row>
    <row r="37" spans="2:15" ht="60" x14ac:dyDescent="0.25">
      <c r="C37" s="167" t="s">
        <v>53</v>
      </c>
      <c r="D37" s="169" t="s">
        <v>54</v>
      </c>
      <c r="E37" s="171">
        <v>5</v>
      </c>
      <c r="F37" s="171">
        <v>5</v>
      </c>
      <c r="G37" s="173">
        <v>2</v>
      </c>
      <c r="J37" s="66" t="s">
        <v>232</v>
      </c>
      <c r="K37" s="65">
        <v>840</v>
      </c>
      <c r="L37" s="65">
        <v>1000</v>
      </c>
      <c r="M37" s="96">
        <v>1</v>
      </c>
      <c r="N37" s="3">
        <f t="shared" si="2"/>
        <v>1.19</v>
      </c>
      <c r="O37" s="163">
        <f>SUM(N37:N39)</f>
        <v>3.7399999999999998</v>
      </c>
    </row>
    <row r="38" spans="2:15" ht="33" customHeight="1" x14ac:dyDescent="0.25">
      <c r="C38" s="167"/>
      <c r="D38" s="169"/>
      <c r="E38" s="171"/>
      <c r="F38" s="171"/>
      <c r="G38" s="173"/>
      <c r="J38" s="59" t="s">
        <v>231</v>
      </c>
      <c r="K38" s="3">
        <v>1</v>
      </c>
      <c r="L38" s="3">
        <v>0.99</v>
      </c>
      <c r="M38" s="95">
        <v>1</v>
      </c>
      <c r="N38" s="3">
        <f t="shared" si="2"/>
        <v>0.99</v>
      </c>
      <c r="O38" s="164"/>
    </row>
    <row r="39" spans="2:15" ht="30.75" customHeight="1" thickBot="1" x14ac:dyDescent="0.3">
      <c r="B39">
        <v>29</v>
      </c>
      <c r="C39" s="167"/>
      <c r="D39" s="169"/>
      <c r="E39" s="171"/>
      <c r="F39" s="171"/>
      <c r="G39" s="173"/>
      <c r="H39">
        <f>E37/60</f>
        <v>8.3333333333333329E-2</v>
      </c>
      <c r="I39">
        <f>F37/60</f>
        <v>8.3333333333333329E-2</v>
      </c>
      <c r="J39" s="62" t="s">
        <v>230</v>
      </c>
      <c r="K39" s="63">
        <v>1</v>
      </c>
      <c r="L39" s="63">
        <v>1.56</v>
      </c>
      <c r="M39" s="97">
        <v>1</v>
      </c>
      <c r="N39" s="3">
        <f t="shared" si="2"/>
        <v>1.56</v>
      </c>
      <c r="O39" s="165"/>
    </row>
    <row r="40" spans="2:15" ht="30" x14ac:dyDescent="0.25">
      <c r="C40" s="166" t="s">
        <v>55</v>
      </c>
      <c r="D40" s="168" t="s">
        <v>56</v>
      </c>
      <c r="E40" s="181">
        <v>5</v>
      </c>
      <c r="F40" s="181">
        <v>5</v>
      </c>
      <c r="G40" s="183">
        <v>3</v>
      </c>
      <c r="H40" s="69"/>
      <c r="I40" s="69"/>
      <c r="J40" s="88" t="s">
        <v>233</v>
      </c>
      <c r="K40" s="68">
        <v>2970</v>
      </c>
      <c r="L40" s="68">
        <v>2756.07</v>
      </c>
      <c r="M40" s="93">
        <v>1</v>
      </c>
      <c r="N40" s="3">
        <f t="shared" si="2"/>
        <v>0.93</v>
      </c>
      <c r="O40" s="163">
        <f>SUM(N40:N41)</f>
        <v>1.92</v>
      </c>
    </row>
    <row r="41" spans="2:15" ht="32.25" customHeight="1" thickBot="1" x14ac:dyDescent="0.3">
      <c r="B41">
        <v>30</v>
      </c>
      <c r="C41" s="175"/>
      <c r="D41" s="176"/>
      <c r="E41" s="182"/>
      <c r="F41" s="182"/>
      <c r="G41" s="184"/>
      <c r="H41" s="73">
        <f>E40/60</f>
        <v>8.3333333333333329E-2</v>
      </c>
      <c r="I41" s="73">
        <f>F40/60</f>
        <v>8.3333333333333329E-2</v>
      </c>
      <c r="J41" s="74" t="s">
        <v>231</v>
      </c>
      <c r="K41" s="72">
        <v>1</v>
      </c>
      <c r="L41" s="72">
        <v>0.99</v>
      </c>
      <c r="M41" s="94">
        <v>1</v>
      </c>
      <c r="N41" s="3">
        <f t="shared" si="2"/>
        <v>0.99</v>
      </c>
      <c r="O41" s="165"/>
    </row>
    <row r="42" spans="2:15" ht="30.75" thickBot="1" x14ac:dyDescent="0.3">
      <c r="B42">
        <v>31</v>
      </c>
      <c r="C42" s="80" t="s">
        <v>57</v>
      </c>
      <c r="D42" s="81" t="s">
        <v>58</v>
      </c>
      <c r="E42" s="82">
        <v>0.8</v>
      </c>
      <c r="F42" s="82">
        <v>0.8</v>
      </c>
      <c r="G42" s="83">
        <v>24</v>
      </c>
      <c r="H42">
        <f t="shared" si="1"/>
        <v>1.3333333333333334E-2</v>
      </c>
      <c r="I42">
        <f t="shared" si="1"/>
        <v>1.3333333333333334E-2</v>
      </c>
      <c r="J42" s="84" t="s">
        <v>214</v>
      </c>
      <c r="K42" s="83">
        <v>270</v>
      </c>
      <c r="L42" s="83">
        <v>17644</v>
      </c>
      <c r="M42" s="92">
        <v>1</v>
      </c>
      <c r="N42" s="3">
        <f t="shared" si="2"/>
        <v>65.349999999999994</v>
      </c>
      <c r="O42" s="98">
        <f>N42</f>
        <v>65.349999999999994</v>
      </c>
    </row>
    <row r="43" spans="2:15" ht="30" x14ac:dyDescent="0.25">
      <c r="C43" s="166" t="s">
        <v>59</v>
      </c>
      <c r="D43" s="168" t="s">
        <v>60</v>
      </c>
      <c r="E43" s="181">
        <v>2</v>
      </c>
      <c r="F43" s="181">
        <v>1</v>
      </c>
      <c r="G43" s="183">
        <v>16</v>
      </c>
      <c r="H43" s="69"/>
      <c r="I43" s="69"/>
      <c r="J43" s="88" t="s">
        <v>234</v>
      </c>
      <c r="K43" s="68">
        <v>1</v>
      </c>
      <c r="L43" s="68">
        <v>934.72</v>
      </c>
      <c r="M43" s="93">
        <v>2.0000000000000002E-5</v>
      </c>
      <c r="N43" s="3">
        <f t="shared" si="2"/>
        <v>0.02</v>
      </c>
      <c r="O43" s="163">
        <f>SUM(N43:N45)</f>
        <v>2.5700000000000003</v>
      </c>
    </row>
    <row r="44" spans="2:15" ht="60" x14ac:dyDescent="0.25">
      <c r="C44" s="167"/>
      <c r="D44" s="169"/>
      <c r="E44" s="171"/>
      <c r="F44" s="171"/>
      <c r="G44" s="173"/>
      <c r="H44" s="24"/>
      <c r="I44" s="24"/>
      <c r="J44" s="59" t="s">
        <v>231</v>
      </c>
      <c r="K44" s="3">
        <v>1</v>
      </c>
      <c r="L44" s="3">
        <v>0.99</v>
      </c>
      <c r="M44" s="95">
        <v>1</v>
      </c>
      <c r="N44" s="3">
        <f t="shared" si="2"/>
        <v>0.99</v>
      </c>
      <c r="O44" s="164"/>
    </row>
    <row r="45" spans="2:15" ht="31.5" customHeight="1" thickBot="1" x14ac:dyDescent="0.3">
      <c r="B45">
        <v>32</v>
      </c>
      <c r="C45" s="175"/>
      <c r="D45" s="176"/>
      <c r="E45" s="182"/>
      <c r="F45" s="182"/>
      <c r="G45" s="184"/>
      <c r="H45" s="73">
        <f>E43/60</f>
        <v>3.3333333333333333E-2</v>
      </c>
      <c r="I45" s="73">
        <f>F43/60</f>
        <v>1.6666666666666666E-2</v>
      </c>
      <c r="J45" s="74" t="s">
        <v>230</v>
      </c>
      <c r="K45" s="72">
        <v>1</v>
      </c>
      <c r="L45" s="72">
        <v>1.56</v>
      </c>
      <c r="M45" s="94">
        <v>1</v>
      </c>
      <c r="N45" s="3">
        <f t="shared" si="2"/>
        <v>1.56</v>
      </c>
      <c r="O45" s="165"/>
    </row>
    <row r="46" spans="2:15" ht="29.25" customHeight="1" x14ac:dyDescent="0.25">
      <c r="C46" s="167" t="s">
        <v>61</v>
      </c>
      <c r="D46" s="169" t="s">
        <v>62</v>
      </c>
      <c r="E46" s="171">
        <v>0</v>
      </c>
      <c r="F46" s="171">
        <v>13</v>
      </c>
      <c r="G46" s="173">
        <v>50</v>
      </c>
      <c r="J46" s="75" t="s">
        <v>235</v>
      </c>
      <c r="K46" s="65">
        <v>100</v>
      </c>
      <c r="L46" s="65">
        <v>49.5</v>
      </c>
      <c r="M46" s="96">
        <v>1</v>
      </c>
      <c r="N46" s="3">
        <f t="shared" si="2"/>
        <v>0.5</v>
      </c>
      <c r="O46" s="163">
        <f>SUM(N46:N49)</f>
        <v>4.0600000000000005</v>
      </c>
    </row>
    <row r="47" spans="2:15" ht="17.25" customHeight="1" x14ac:dyDescent="0.25">
      <c r="C47" s="167"/>
      <c r="D47" s="169"/>
      <c r="E47" s="171"/>
      <c r="F47" s="171"/>
      <c r="G47" s="173"/>
      <c r="J47" s="59" t="s">
        <v>236</v>
      </c>
      <c r="K47" s="3">
        <v>100</v>
      </c>
      <c r="L47" s="3">
        <v>49.5</v>
      </c>
      <c r="M47" s="95">
        <v>1</v>
      </c>
      <c r="N47" s="3">
        <f t="shared" si="2"/>
        <v>0.5</v>
      </c>
      <c r="O47" s="164"/>
    </row>
    <row r="48" spans="2:15" ht="31.5" customHeight="1" x14ac:dyDescent="0.25">
      <c r="C48" s="167"/>
      <c r="D48" s="169"/>
      <c r="E48" s="171"/>
      <c r="F48" s="171"/>
      <c r="G48" s="173"/>
      <c r="J48" s="59" t="s">
        <v>237</v>
      </c>
      <c r="K48" s="3">
        <v>100</v>
      </c>
      <c r="L48" s="3">
        <v>150</v>
      </c>
      <c r="M48" s="95">
        <v>1</v>
      </c>
      <c r="N48" s="3">
        <f t="shared" si="2"/>
        <v>1.5</v>
      </c>
      <c r="O48" s="164"/>
    </row>
    <row r="49" spans="2:15" ht="45.75" thickBot="1" x14ac:dyDescent="0.3">
      <c r="B49">
        <v>33</v>
      </c>
      <c r="C49" s="167"/>
      <c r="D49" s="169"/>
      <c r="E49" s="171"/>
      <c r="F49" s="171"/>
      <c r="G49" s="173"/>
      <c r="H49">
        <f>E46/60</f>
        <v>0</v>
      </c>
      <c r="I49">
        <f>F46/60</f>
        <v>0.21666666666666667</v>
      </c>
      <c r="J49" s="62" t="s">
        <v>238</v>
      </c>
      <c r="K49" s="63">
        <v>1</v>
      </c>
      <c r="L49" s="63">
        <v>1.56</v>
      </c>
      <c r="M49" s="97">
        <v>1</v>
      </c>
      <c r="N49" s="3">
        <f t="shared" si="2"/>
        <v>1.56</v>
      </c>
      <c r="O49" s="165"/>
    </row>
    <row r="50" spans="2:15" ht="45" x14ac:dyDescent="0.25">
      <c r="C50" s="166" t="s">
        <v>63</v>
      </c>
      <c r="D50" s="168" t="s">
        <v>64</v>
      </c>
      <c r="E50" s="181">
        <v>0</v>
      </c>
      <c r="F50" s="181">
        <v>13</v>
      </c>
      <c r="G50" s="183">
        <v>51</v>
      </c>
      <c r="H50" s="69"/>
      <c r="I50" s="69"/>
      <c r="J50" s="88" t="s">
        <v>239</v>
      </c>
      <c r="K50" s="68">
        <v>100</v>
      </c>
      <c r="L50" s="68">
        <v>382.8</v>
      </c>
      <c r="M50" s="93">
        <v>1</v>
      </c>
      <c r="N50" s="3">
        <f t="shared" si="2"/>
        <v>3.83</v>
      </c>
      <c r="O50" s="163">
        <f>SUM(N50:N51)</f>
        <v>5.3900000000000006</v>
      </c>
    </row>
    <row r="51" spans="2:15" ht="45.75" thickBot="1" x14ac:dyDescent="0.3">
      <c r="B51">
        <v>34</v>
      </c>
      <c r="C51" s="175"/>
      <c r="D51" s="176"/>
      <c r="E51" s="182"/>
      <c r="F51" s="182"/>
      <c r="G51" s="184"/>
      <c r="H51" s="73">
        <f>E50/60</f>
        <v>0</v>
      </c>
      <c r="I51" s="73">
        <f>F50/60</f>
        <v>0.21666666666666667</v>
      </c>
      <c r="J51" s="74" t="s">
        <v>240</v>
      </c>
      <c r="K51" s="72">
        <v>1</v>
      </c>
      <c r="L51" s="72">
        <v>1.56</v>
      </c>
      <c r="M51" s="94">
        <v>1</v>
      </c>
      <c r="N51" s="3">
        <f t="shared" si="2"/>
        <v>1.56</v>
      </c>
      <c r="O51" s="165"/>
    </row>
    <row r="52" spans="2:15" ht="32.25" customHeight="1" x14ac:dyDescent="0.25">
      <c r="C52" s="167" t="s">
        <v>65</v>
      </c>
      <c r="D52" s="169" t="s">
        <v>66</v>
      </c>
      <c r="E52" s="171">
        <v>1</v>
      </c>
      <c r="F52" s="171">
        <v>3</v>
      </c>
      <c r="G52" s="173">
        <v>43</v>
      </c>
      <c r="J52" s="75" t="s">
        <v>243</v>
      </c>
      <c r="K52" s="65">
        <v>420</v>
      </c>
      <c r="L52" s="65">
        <v>3111.18</v>
      </c>
      <c r="M52" s="96">
        <v>1</v>
      </c>
      <c r="N52" s="3">
        <f t="shared" si="2"/>
        <v>7.41</v>
      </c>
      <c r="O52" s="163">
        <f>SUM(N52:N54)</f>
        <v>17.830000000000002</v>
      </c>
    </row>
    <row r="53" spans="2:15" ht="45" x14ac:dyDescent="0.25">
      <c r="C53" s="167"/>
      <c r="D53" s="169"/>
      <c r="E53" s="171"/>
      <c r="F53" s="171"/>
      <c r="G53" s="173"/>
      <c r="J53" s="59" t="s">
        <v>242</v>
      </c>
      <c r="K53" s="3">
        <v>1</v>
      </c>
      <c r="L53" s="3">
        <v>1.56</v>
      </c>
      <c r="M53" s="95">
        <v>2</v>
      </c>
      <c r="N53" s="3">
        <f t="shared" si="2"/>
        <v>3.12</v>
      </c>
      <c r="O53" s="164"/>
    </row>
    <row r="54" spans="2:15" ht="30.75" thickBot="1" x14ac:dyDescent="0.3">
      <c r="B54">
        <v>35</v>
      </c>
      <c r="C54" s="167"/>
      <c r="D54" s="169"/>
      <c r="E54" s="171"/>
      <c r="F54" s="171"/>
      <c r="G54" s="173"/>
      <c r="H54">
        <f>E52/60</f>
        <v>1.6666666666666666E-2</v>
      </c>
      <c r="I54">
        <f>F52/60</f>
        <v>0.05</v>
      </c>
      <c r="J54" s="62" t="s">
        <v>241</v>
      </c>
      <c r="K54" s="63">
        <v>1</v>
      </c>
      <c r="L54" s="63">
        <v>7.3</v>
      </c>
      <c r="M54" s="97">
        <v>1</v>
      </c>
      <c r="N54" s="3">
        <f t="shared" si="2"/>
        <v>7.3</v>
      </c>
      <c r="O54" s="165"/>
    </row>
    <row r="55" spans="2:15" ht="45" x14ac:dyDescent="0.25">
      <c r="C55" s="166" t="s">
        <v>67</v>
      </c>
      <c r="D55" s="168" t="s">
        <v>68</v>
      </c>
      <c r="E55" s="67"/>
      <c r="F55" s="67"/>
      <c r="G55" s="68"/>
      <c r="H55" s="69"/>
      <c r="I55" s="69"/>
      <c r="J55" s="70" t="s">
        <v>266</v>
      </c>
      <c r="K55" s="68">
        <v>450</v>
      </c>
      <c r="L55" s="68">
        <v>2319.58</v>
      </c>
      <c r="M55" s="93">
        <v>1</v>
      </c>
      <c r="N55" s="3">
        <f t="shared" si="2"/>
        <v>5.15</v>
      </c>
      <c r="O55" s="163">
        <f>SUM(N55:N57)</f>
        <v>15.57</v>
      </c>
    </row>
    <row r="56" spans="2:15" ht="45" x14ac:dyDescent="0.25">
      <c r="C56" s="167"/>
      <c r="D56" s="169"/>
      <c r="E56" s="4"/>
      <c r="F56" s="4"/>
      <c r="G56" s="3"/>
      <c r="H56" s="24"/>
      <c r="I56" s="24"/>
      <c r="J56" s="59" t="s">
        <v>265</v>
      </c>
      <c r="K56" s="3">
        <v>1</v>
      </c>
      <c r="L56" s="3">
        <v>1.56</v>
      </c>
      <c r="M56" s="95">
        <v>2</v>
      </c>
      <c r="N56" s="3">
        <f t="shared" si="2"/>
        <v>3.12</v>
      </c>
      <c r="O56" s="164"/>
    </row>
    <row r="57" spans="2:15" ht="30.75" thickBot="1" x14ac:dyDescent="0.3">
      <c r="B57">
        <v>36</v>
      </c>
      <c r="C57" s="175"/>
      <c r="D57" s="176"/>
      <c r="E57" s="71">
        <v>1</v>
      </c>
      <c r="F57" s="71">
        <v>3</v>
      </c>
      <c r="G57" s="72">
        <v>46</v>
      </c>
      <c r="H57" s="73">
        <f t="shared" si="1"/>
        <v>1.6666666666666666E-2</v>
      </c>
      <c r="I57" s="73">
        <f t="shared" si="1"/>
        <v>0.05</v>
      </c>
      <c r="J57" s="74" t="s">
        <v>241</v>
      </c>
      <c r="K57" s="72">
        <v>1</v>
      </c>
      <c r="L57" s="72">
        <v>7.3</v>
      </c>
      <c r="M57" s="94">
        <v>1</v>
      </c>
      <c r="N57" s="3">
        <f t="shared" si="2"/>
        <v>7.3</v>
      </c>
      <c r="O57" s="165"/>
    </row>
    <row r="58" spans="2:15" ht="45" x14ac:dyDescent="0.25">
      <c r="C58" s="167" t="s">
        <v>69</v>
      </c>
      <c r="D58" s="169" t="s">
        <v>70</v>
      </c>
      <c r="E58" s="64"/>
      <c r="F58" s="64"/>
      <c r="G58" s="65"/>
      <c r="J58" s="66" t="s">
        <v>315</v>
      </c>
      <c r="K58" s="65">
        <v>470</v>
      </c>
      <c r="L58" s="65">
        <v>3000</v>
      </c>
      <c r="M58" s="96">
        <v>1</v>
      </c>
      <c r="N58" s="3">
        <f t="shared" si="2"/>
        <v>6.38</v>
      </c>
      <c r="O58" s="163">
        <f>SUM(N58:N60)</f>
        <v>16.8</v>
      </c>
    </row>
    <row r="59" spans="2:15" ht="45" x14ac:dyDescent="0.25">
      <c r="C59" s="167"/>
      <c r="D59" s="169"/>
      <c r="E59" s="4"/>
      <c r="F59" s="4"/>
      <c r="G59" s="3"/>
      <c r="J59" s="59" t="s">
        <v>242</v>
      </c>
      <c r="K59" s="3">
        <v>1</v>
      </c>
      <c r="L59" s="3">
        <v>1.56</v>
      </c>
      <c r="M59" s="95">
        <v>2</v>
      </c>
      <c r="N59" s="3">
        <f t="shared" si="2"/>
        <v>3.12</v>
      </c>
      <c r="O59" s="164"/>
    </row>
    <row r="60" spans="2:15" ht="30.75" thickBot="1" x14ac:dyDescent="0.3">
      <c r="B60">
        <v>37</v>
      </c>
      <c r="C60" s="167"/>
      <c r="D60" s="169"/>
      <c r="E60" s="90">
        <v>1</v>
      </c>
      <c r="F60" s="90">
        <v>5</v>
      </c>
      <c r="G60" s="63">
        <v>45</v>
      </c>
      <c r="H60">
        <f t="shared" si="1"/>
        <v>1.6666666666666666E-2</v>
      </c>
      <c r="I60">
        <f t="shared" si="1"/>
        <v>8.3333333333333329E-2</v>
      </c>
      <c r="J60" s="62" t="s">
        <v>241</v>
      </c>
      <c r="K60" s="63">
        <v>1</v>
      </c>
      <c r="L60" s="63">
        <v>7.3</v>
      </c>
      <c r="M60" s="97">
        <v>1</v>
      </c>
      <c r="N60" s="3">
        <f t="shared" si="2"/>
        <v>7.3</v>
      </c>
      <c r="O60" s="165"/>
    </row>
    <row r="61" spans="2:15" ht="45" x14ac:dyDescent="0.25">
      <c r="C61" s="166" t="s">
        <v>71</v>
      </c>
      <c r="D61" s="168" t="s">
        <v>72</v>
      </c>
      <c r="E61" s="67"/>
      <c r="F61" s="67"/>
      <c r="G61" s="68"/>
      <c r="H61" s="69"/>
      <c r="I61" s="69"/>
      <c r="J61" s="88" t="s">
        <v>245</v>
      </c>
      <c r="K61" s="68">
        <v>1000</v>
      </c>
      <c r="L61" s="68">
        <v>568.89</v>
      </c>
      <c r="M61" s="93">
        <v>1</v>
      </c>
      <c r="N61" s="3">
        <f t="shared" si="2"/>
        <v>0.56999999999999995</v>
      </c>
      <c r="O61" s="163">
        <f>SUM(N61:N63)</f>
        <v>2.89</v>
      </c>
    </row>
    <row r="62" spans="2:15" ht="60" x14ac:dyDescent="0.25">
      <c r="C62" s="167"/>
      <c r="D62" s="169"/>
      <c r="E62" s="4"/>
      <c r="F62" s="4"/>
      <c r="G62" s="3"/>
      <c r="H62" s="24"/>
      <c r="I62" s="24"/>
      <c r="J62" s="59" t="s">
        <v>244</v>
      </c>
      <c r="K62" s="3">
        <v>1000</v>
      </c>
      <c r="L62" s="3">
        <v>757.05</v>
      </c>
      <c r="M62" s="95">
        <v>1</v>
      </c>
      <c r="N62" s="3">
        <f t="shared" si="2"/>
        <v>0.76</v>
      </c>
      <c r="O62" s="164"/>
    </row>
    <row r="63" spans="2:15" ht="34.5" customHeight="1" thickBot="1" x14ac:dyDescent="0.3">
      <c r="B63">
        <v>38</v>
      </c>
      <c r="C63" s="175"/>
      <c r="D63" s="176"/>
      <c r="E63" s="71">
        <v>1</v>
      </c>
      <c r="F63" s="71">
        <v>6</v>
      </c>
      <c r="G63" s="72">
        <v>15</v>
      </c>
      <c r="H63" s="73">
        <f t="shared" si="1"/>
        <v>1.6666666666666666E-2</v>
      </c>
      <c r="I63" s="73">
        <f t="shared" si="1"/>
        <v>0.1</v>
      </c>
      <c r="J63" s="74" t="s">
        <v>230</v>
      </c>
      <c r="K63" s="72">
        <v>1</v>
      </c>
      <c r="L63" s="72">
        <v>1.56</v>
      </c>
      <c r="M63" s="94">
        <v>1</v>
      </c>
      <c r="N63" s="3">
        <f t="shared" si="2"/>
        <v>1.56</v>
      </c>
      <c r="O63" s="165"/>
    </row>
    <row r="64" spans="2:15" ht="60" x14ac:dyDescent="0.25">
      <c r="C64" s="167" t="s">
        <v>73</v>
      </c>
      <c r="D64" s="169" t="s">
        <v>74</v>
      </c>
      <c r="E64" s="64"/>
      <c r="F64" s="64"/>
      <c r="G64" s="65"/>
      <c r="J64" s="75" t="s">
        <v>247</v>
      </c>
      <c r="K64" s="65">
        <v>850</v>
      </c>
      <c r="L64" s="65">
        <v>779.75</v>
      </c>
      <c r="M64" s="96">
        <v>1</v>
      </c>
      <c r="N64" s="3">
        <f t="shared" si="2"/>
        <v>0.92</v>
      </c>
      <c r="O64" s="163">
        <f>SUM(N64:N66)</f>
        <v>7.1099999999999994</v>
      </c>
    </row>
    <row r="65" spans="2:16" ht="45" x14ac:dyDescent="0.25">
      <c r="C65" s="167"/>
      <c r="D65" s="169"/>
      <c r="E65" s="4"/>
      <c r="F65" s="4"/>
      <c r="G65" s="3"/>
      <c r="J65" s="59" t="s">
        <v>223</v>
      </c>
      <c r="K65" s="3">
        <v>1</v>
      </c>
      <c r="L65" s="3">
        <v>1.56</v>
      </c>
      <c r="M65" s="95">
        <v>2</v>
      </c>
      <c r="N65" s="3">
        <f t="shared" si="2"/>
        <v>3.12</v>
      </c>
      <c r="O65" s="164"/>
    </row>
    <row r="66" spans="2:16" ht="45.75" thickBot="1" x14ac:dyDescent="0.3">
      <c r="B66">
        <v>39</v>
      </c>
      <c r="C66" s="167"/>
      <c r="D66" s="169"/>
      <c r="E66" s="90">
        <v>3</v>
      </c>
      <c r="F66" s="90">
        <v>7</v>
      </c>
      <c r="G66" s="63">
        <v>17</v>
      </c>
      <c r="H66">
        <f t="shared" si="1"/>
        <v>0.05</v>
      </c>
      <c r="I66">
        <f t="shared" si="1"/>
        <v>0.11666666666666667</v>
      </c>
      <c r="J66" s="62" t="s">
        <v>246</v>
      </c>
      <c r="K66" s="63">
        <v>1</v>
      </c>
      <c r="L66" s="63">
        <v>3.07</v>
      </c>
      <c r="M66" s="97">
        <v>1</v>
      </c>
      <c r="N66" s="3">
        <f t="shared" si="2"/>
        <v>3.07</v>
      </c>
      <c r="O66" s="165"/>
    </row>
    <row r="67" spans="2:16" ht="75" x14ac:dyDescent="0.25">
      <c r="C67" s="166" t="s">
        <v>75</v>
      </c>
      <c r="D67" s="168" t="s">
        <v>76</v>
      </c>
      <c r="E67" s="67"/>
      <c r="F67" s="67"/>
      <c r="G67" s="68"/>
      <c r="H67" s="69"/>
      <c r="I67" s="69"/>
      <c r="J67" s="88" t="s">
        <v>267</v>
      </c>
      <c r="K67" s="68">
        <v>85</v>
      </c>
      <c r="L67" s="68">
        <v>892</v>
      </c>
      <c r="M67" s="93">
        <v>1</v>
      </c>
      <c r="N67" s="3">
        <f t="shared" si="2"/>
        <v>10.49</v>
      </c>
      <c r="O67" s="163">
        <f>SUM(N67:N68)</f>
        <v>13.61</v>
      </c>
    </row>
    <row r="68" spans="2:16" ht="32.25" customHeight="1" thickBot="1" x14ac:dyDescent="0.3">
      <c r="B68">
        <v>40</v>
      </c>
      <c r="C68" s="175"/>
      <c r="D68" s="176"/>
      <c r="E68" s="71">
        <v>7.5</v>
      </c>
      <c r="F68" s="71">
        <v>2</v>
      </c>
      <c r="G68" s="72">
        <v>49</v>
      </c>
      <c r="H68" s="73">
        <f t="shared" si="1"/>
        <v>0.125</v>
      </c>
      <c r="I68" s="73">
        <f t="shared" si="1"/>
        <v>3.3333333333333333E-2</v>
      </c>
      <c r="J68" s="74" t="s">
        <v>223</v>
      </c>
      <c r="K68" s="72">
        <v>1</v>
      </c>
      <c r="L68" s="72">
        <v>1.56</v>
      </c>
      <c r="M68" s="94">
        <v>2</v>
      </c>
      <c r="N68" s="3">
        <f t="shared" si="2"/>
        <v>3.12</v>
      </c>
      <c r="O68" s="165"/>
    </row>
    <row r="69" spans="2:16" ht="75" x14ac:dyDescent="0.25">
      <c r="C69" s="167" t="s">
        <v>77</v>
      </c>
      <c r="D69" s="169" t="s">
        <v>78</v>
      </c>
      <c r="E69" s="64"/>
      <c r="F69" s="64"/>
      <c r="G69" s="65"/>
      <c r="J69" s="75" t="s">
        <v>249</v>
      </c>
      <c r="K69" s="65">
        <v>85</v>
      </c>
      <c r="L69" s="65">
        <v>726.04</v>
      </c>
      <c r="M69" s="96">
        <v>1</v>
      </c>
      <c r="N69" s="3">
        <f t="shared" si="2"/>
        <v>8.5399999999999991</v>
      </c>
      <c r="O69" s="163">
        <f>SUM(N69:N70)</f>
        <v>11.66</v>
      </c>
    </row>
    <row r="70" spans="2:16" ht="33" customHeight="1" thickBot="1" x14ac:dyDescent="0.3">
      <c r="B70">
        <v>41</v>
      </c>
      <c r="C70" s="167"/>
      <c r="D70" s="169"/>
      <c r="E70" s="90">
        <v>7.5</v>
      </c>
      <c r="F70" s="90">
        <v>2</v>
      </c>
      <c r="G70" s="63">
        <v>48</v>
      </c>
      <c r="H70">
        <f t="shared" si="1"/>
        <v>0.125</v>
      </c>
      <c r="I70">
        <f t="shared" si="1"/>
        <v>3.3333333333333333E-2</v>
      </c>
      <c r="J70" s="62" t="s">
        <v>248</v>
      </c>
      <c r="K70" s="63">
        <v>1</v>
      </c>
      <c r="L70" s="63">
        <v>1.56</v>
      </c>
      <c r="M70" s="97">
        <v>2</v>
      </c>
      <c r="N70" s="3">
        <f t="shared" ref="N70:N133" si="3">ROUND(L70/K70*M70,2)</f>
        <v>3.12</v>
      </c>
      <c r="O70" s="165"/>
    </row>
    <row r="71" spans="2:16" ht="30.75" customHeight="1" x14ac:dyDescent="0.25">
      <c r="C71" s="166" t="s">
        <v>79</v>
      </c>
      <c r="D71" s="168" t="s">
        <v>80</v>
      </c>
      <c r="E71" s="67"/>
      <c r="F71" s="67"/>
      <c r="G71" s="68"/>
      <c r="H71" s="69"/>
      <c r="I71" s="69"/>
      <c r="J71" s="88" t="s">
        <v>251</v>
      </c>
      <c r="K71" s="68">
        <v>1000</v>
      </c>
      <c r="L71" s="68">
        <v>568.89</v>
      </c>
      <c r="M71" s="93">
        <v>1</v>
      </c>
      <c r="N71" s="3">
        <f t="shared" si="3"/>
        <v>0.56999999999999995</v>
      </c>
      <c r="O71" s="163">
        <f>SUM(N71:N73)</f>
        <v>2.89</v>
      </c>
    </row>
    <row r="72" spans="2:16" ht="60" x14ac:dyDescent="0.25">
      <c r="C72" s="167"/>
      <c r="D72" s="169"/>
      <c r="E72" s="4"/>
      <c r="F72" s="4"/>
      <c r="G72" s="3"/>
      <c r="H72" s="24"/>
      <c r="I72" s="24"/>
      <c r="J72" s="59" t="s">
        <v>250</v>
      </c>
      <c r="K72" s="3">
        <v>1000</v>
      </c>
      <c r="L72" s="3">
        <v>757.05</v>
      </c>
      <c r="M72" s="95">
        <v>1</v>
      </c>
      <c r="N72" s="3">
        <f t="shared" si="3"/>
        <v>0.76</v>
      </c>
      <c r="O72" s="164"/>
    </row>
    <row r="73" spans="2:16" ht="33.75" customHeight="1" thickBot="1" x14ac:dyDescent="0.3">
      <c r="B73">
        <v>42</v>
      </c>
      <c r="C73" s="175"/>
      <c r="D73" s="176"/>
      <c r="E73" s="71">
        <v>5</v>
      </c>
      <c r="F73" s="71">
        <v>15</v>
      </c>
      <c r="G73" s="72">
        <v>13</v>
      </c>
      <c r="H73" s="73">
        <f t="shared" si="1"/>
        <v>8.3333333333333329E-2</v>
      </c>
      <c r="I73" s="73">
        <f t="shared" si="1"/>
        <v>0.25</v>
      </c>
      <c r="J73" s="74" t="s">
        <v>230</v>
      </c>
      <c r="K73" s="72">
        <v>1</v>
      </c>
      <c r="L73" s="72">
        <v>1.56</v>
      </c>
      <c r="M73" s="94">
        <v>1</v>
      </c>
      <c r="N73" s="3">
        <f t="shared" si="3"/>
        <v>1.56</v>
      </c>
      <c r="O73" s="165"/>
    </row>
    <row r="74" spans="2:16" ht="45.75" thickBot="1" x14ac:dyDescent="0.3">
      <c r="B74">
        <v>43</v>
      </c>
      <c r="C74" s="2" t="s">
        <v>81</v>
      </c>
      <c r="D74" s="57" t="s">
        <v>82</v>
      </c>
      <c r="E74" s="64">
        <v>11.6</v>
      </c>
      <c r="F74" s="64">
        <v>6.4</v>
      </c>
      <c r="G74" s="65">
        <v>54</v>
      </c>
      <c r="H74">
        <f t="shared" si="1"/>
        <v>0.19333333333333333</v>
      </c>
      <c r="I74">
        <f t="shared" si="1"/>
        <v>0.10666666666666667</v>
      </c>
      <c r="J74" s="66" t="s">
        <v>219</v>
      </c>
      <c r="K74" s="65">
        <v>10</v>
      </c>
      <c r="L74" s="65">
        <v>11312.27</v>
      </c>
      <c r="M74" s="96">
        <v>1</v>
      </c>
      <c r="N74" s="3">
        <f t="shared" si="3"/>
        <v>1131.23</v>
      </c>
      <c r="O74" s="3">
        <f>SUM(N74)</f>
        <v>1131.23</v>
      </c>
    </row>
    <row r="75" spans="2:16" ht="27" customHeight="1" x14ac:dyDescent="0.25">
      <c r="C75" s="166" t="s">
        <v>83</v>
      </c>
      <c r="D75" s="168" t="s">
        <v>84</v>
      </c>
      <c r="E75" s="170">
        <v>90</v>
      </c>
      <c r="F75" s="170">
        <v>60</v>
      </c>
      <c r="G75" s="178">
        <v>55</v>
      </c>
      <c r="J75" s="59" t="s">
        <v>261</v>
      </c>
      <c r="K75" s="3">
        <v>300</v>
      </c>
      <c r="L75" s="3">
        <v>781.33</v>
      </c>
      <c r="M75" s="95">
        <v>1</v>
      </c>
      <c r="N75" s="3">
        <f t="shared" si="3"/>
        <v>2.6</v>
      </c>
      <c r="O75" s="163">
        <f>SUM(N75:N86)</f>
        <v>999.48</v>
      </c>
      <c r="P75" s="61"/>
    </row>
    <row r="76" spans="2:16" ht="45" x14ac:dyDescent="0.25">
      <c r="C76" s="167"/>
      <c r="D76" s="169"/>
      <c r="E76" s="171"/>
      <c r="F76" s="171"/>
      <c r="G76" s="179"/>
      <c r="J76" s="59" t="s">
        <v>252</v>
      </c>
      <c r="K76" s="3">
        <v>300</v>
      </c>
      <c r="L76" s="3">
        <v>7479.78</v>
      </c>
      <c r="M76" s="95">
        <v>1</v>
      </c>
      <c r="N76" s="3">
        <f t="shared" si="3"/>
        <v>24.93</v>
      </c>
      <c r="O76" s="164"/>
    </row>
    <row r="77" spans="2:16" ht="60" x14ac:dyDescent="0.25">
      <c r="C77" s="167"/>
      <c r="D77" s="169"/>
      <c r="E77" s="171"/>
      <c r="F77" s="171"/>
      <c r="G77" s="179"/>
      <c r="J77" s="60" t="s">
        <v>253</v>
      </c>
      <c r="K77" s="3">
        <v>50</v>
      </c>
      <c r="L77" s="3">
        <v>989.73</v>
      </c>
      <c r="M77" s="95">
        <v>1</v>
      </c>
      <c r="N77" s="3">
        <f t="shared" si="3"/>
        <v>19.79</v>
      </c>
      <c r="O77" s="164"/>
    </row>
    <row r="78" spans="2:16" ht="45" x14ac:dyDescent="0.25">
      <c r="C78" s="167"/>
      <c r="D78" s="169"/>
      <c r="E78" s="171"/>
      <c r="F78" s="171"/>
      <c r="G78" s="179"/>
      <c r="J78" s="59" t="s">
        <v>254</v>
      </c>
      <c r="K78" s="3">
        <v>60</v>
      </c>
      <c r="L78" s="3">
        <v>400</v>
      </c>
      <c r="M78" s="95">
        <v>1</v>
      </c>
      <c r="N78" s="3">
        <f t="shared" si="3"/>
        <v>6.67</v>
      </c>
      <c r="O78" s="164"/>
    </row>
    <row r="79" spans="2:16" ht="30.75" customHeight="1" x14ac:dyDescent="0.25">
      <c r="C79" s="167"/>
      <c r="D79" s="169"/>
      <c r="E79" s="171"/>
      <c r="F79" s="171"/>
      <c r="G79" s="179"/>
      <c r="J79" s="59" t="s">
        <v>255</v>
      </c>
      <c r="K79" s="3">
        <v>300</v>
      </c>
      <c r="L79" s="3">
        <v>8938.34</v>
      </c>
      <c r="M79" s="95">
        <v>1</v>
      </c>
      <c r="N79" s="3">
        <f t="shared" si="3"/>
        <v>29.79</v>
      </c>
      <c r="O79" s="164"/>
    </row>
    <row r="80" spans="2:16" ht="45" x14ac:dyDescent="0.25">
      <c r="C80" s="167"/>
      <c r="D80" s="169"/>
      <c r="E80" s="171"/>
      <c r="F80" s="171"/>
      <c r="G80" s="179"/>
      <c r="J80" s="60" t="s">
        <v>256</v>
      </c>
      <c r="K80" s="3">
        <v>250</v>
      </c>
      <c r="L80" s="3">
        <v>970.45</v>
      </c>
      <c r="M80" s="95">
        <v>1</v>
      </c>
      <c r="N80" s="3">
        <f t="shared" si="3"/>
        <v>3.88</v>
      </c>
      <c r="O80" s="164"/>
    </row>
    <row r="81" spans="2:15" ht="30.75" customHeight="1" x14ac:dyDescent="0.25">
      <c r="C81" s="167"/>
      <c r="D81" s="169"/>
      <c r="E81" s="171"/>
      <c r="F81" s="171"/>
      <c r="G81" s="179"/>
      <c r="J81" s="60" t="s">
        <v>319</v>
      </c>
      <c r="K81" s="3">
        <v>150</v>
      </c>
      <c r="L81" s="3">
        <v>738.34</v>
      </c>
      <c r="M81" s="95">
        <v>1</v>
      </c>
      <c r="N81" s="3">
        <f t="shared" si="3"/>
        <v>4.92</v>
      </c>
      <c r="O81" s="164"/>
    </row>
    <row r="82" spans="2:15" ht="60" x14ac:dyDescent="0.25">
      <c r="C82" s="167"/>
      <c r="D82" s="169"/>
      <c r="E82" s="171"/>
      <c r="F82" s="171"/>
      <c r="G82" s="179"/>
      <c r="J82" s="60" t="s">
        <v>257</v>
      </c>
      <c r="K82" s="3">
        <v>100</v>
      </c>
      <c r="L82" s="3">
        <v>2754.62</v>
      </c>
      <c r="M82" s="95">
        <v>1</v>
      </c>
      <c r="N82" s="3">
        <f t="shared" si="3"/>
        <v>27.55</v>
      </c>
      <c r="O82" s="164"/>
    </row>
    <row r="83" spans="2:15" ht="45" x14ac:dyDescent="0.25">
      <c r="C83" s="167"/>
      <c r="D83" s="169"/>
      <c r="E83" s="171"/>
      <c r="F83" s="171"/>
      <c r="G83" s="179"/>
      <c r="J83" s="60" t="s">
        <v>320</v>
      </c>
      <c r="K83" s="3">
        <v>300</v>
      </c>
      <c r="L83" s="3">
        <v>861.46</v>
      </c>
      <c r="M83" s="95">
        <v>1</v>
      </c>
      <c r="N83" s="3">
        <f t="shared" si="3"/>
        <v>2.87</v>
      </c>
      <c r="O83" s="164"/>
    </row>
    <row r="84" spans="2:15" ht="30" x14ac:dyDescent="0.25">
      <c r="C84" s="167"/>
      <c r="D84" s="169"/>
      <c r="E84" s="171"/>
      <c r="F84" s="171"/>
      <c r="G84" s="179"/>
      <c r="J84" s="59" t="s">
        <v>258</v>
      </c>
      <c r="K84" s="3">
        <v>200</v>
      </c>
      <c r="L84" s="3">
        <v>1184.9000000000001</v>
      </c>
      <c r="M84" s="95">
        <v>1</v>
      </c>
      <c r="N84" s="3">
        <f t="shared" si="3"/>
        <v>5.92</v>
      </c>
      <c r="O84" s="164"/>
    </row>
    <row r="85" spans="2:15" ht="60" x14ac:dyDescent="0.25">
      <c r="C85" s="167"/>
      <c r="D85" s="169"/>
      <c r="E85" s="171"/>
      <c r="F85" s="171"/>
      <c r="G85" s="179"/>
      <c r="J85" s="59" t="s">
        <v>259</v>
      </c>
      <c r="K85" s="3">
        <v>24</v>
      </c>
      <c r="L85" s="3">
        <v>11511.56</v>
      </c>
      <c r="M85" s="95">
        <v>1</v>
      </c>
      <c r="N85" s="3">
        <f t="shared" si="3"/>
        <v>479.65</v>
      </c>
      <c r="O85" s="164"/>
    </row>
    <row r="86" spans="2:15" ht="29.25" customHeight="1" thickBot="1" x14ac:dyDescent="0.3">
      <c r="B86">
        <v>44</v>
      </c>
      <c r="C86" s="175"/>
      <c r="D86" s="176"/>
      <c r="E86" s="177"/>
      <c r="F86" s="177"/>
      <c r="G86" s="180"/>
      <c r="J86" s="59" t="s">
        <v>260</v>
      </c>
      <c r="K86" s="3">
        <v>30</v>
      </c>
      <c r="L86" s="3">
        <v>11727.25</v>
      </c>
      <c r="M86" s="95">
        <v>1</v>
      </c>
      <c r="N86" s="3">
        <f t="shared" si="3"/>
        <v>390.91</v>
      </c>
      <c r="O86" s="165"/>
    </row>
    <row r="87" spans="2:15" ht="45.75" customHeight="1" x14ac:dyDescent="0.25">
      <c r="C87" s="166" t="s">
        <v>85</v>
      </c>
      <c r="D87" s="168" t="s">
        <v>86</v>
      </c>
      <c r="E87" s="170">
        <v>29</v>
      </c>
      <c r="F87" s="170">
        <v>12</v>
      </c>
      <c r="G87" s="172">
        <v>52</v>
      </c>
      <c r="J87" s="59" t="s">
        <v>268</v>
      </c>
      <c r="K87" s="3">
        <v>300</v>
      </c>
      <c r="L87" s="3">
        <v>2907.56</v>
      </c>
      <c r="M87" s="95">
        <v>1</v>
      </c>
      <c r="N87" s="3">
        <f t="shared" si="3"/>
        <v>9.69</v>
      </c>
      <c r="O87" s="163">
        <f>SUM(N87:N90)</f>
        <v>90.22999999999999</v>
      </c>
    </row>
    <row r="88" spans="2:15" ht="45" x14ac:dyDescent="0.25">
      <c r="C88" s="167"/>
      <c r="D88" s="169"/>
      <c r="E88" s="171"/>
      <c r="F88" s="171"/>
      <c r="G88" s="173"/>
      <c r="J88" s="59" t="s">
        <v>262</v>
      </c>
      <c r="K88" s="3">
        <v>300</v>
      </c>
      <c r="L88" s="3">
        <v>7479.78</v>
      </c>
      <c r="M88" s="95">
        <v>1</v>
      </c>
      <c r="N88" s="3">
        <f t="shared" si="3"/>
        <v>24.93</v>
      </c>
      <c r="O88" s="164"/>
    </row>
    <row r="89" spans="2:15" ht="30" x14ac:dyDescent="0.25">
      <c r="C89" s="167"/>
      <c r="D89" s="169"/>
      <c r="E89" s="171"/>
      <c r="F89" s="171"/>
      <c r="G89" s="173"/>
      <c r="J89" s="59" t="s">
        <v>263</v>
      </c>
      <c r="K89" s="3">
        <v>200</v>
      </c>
      <c r="L89" s="3">
        <v>1184.9000000000001</v>
      </c>
      <c r="M89" s="95">
        <v>1</v>
      </c>
      <c r="N89" s="3">
        <f t="shared" si="3"/>
        <v>5.92</v>
      </c>
      <c r="O89" s="164"/>
    </row>
    <row r="90" spans="2:15" ht="60.75" thickBot="1" x14ac:dyDescent="0.3">
      <c r="B90">
        <v>45</v>
      </c>
      <c r="C90" s="175"/>
      <c r="D90" s="176"/>
      <c r="E90" s="177"/>
      <c r="F90" s="177"/>
      <c r="G90" s="174"/>
      <c r="J90" s="59" t="s">
        <v>264</v>
      </c>
      <c r="K90" s="3">
        <v>50</v>
      </c>
      <c r="L90" s="3">
        <v>2484.5</v>
      </c>
      <c r="M90" s="95">
        <v>1</v>
      </c>
      <c r="N90" s="3">
        <f t="shared" si="3"/>
        <v>49.69</v>
      </c>
      <c r="O90" s="165"/>
    </row>
    <row r="91" spans="2:15" ht="33" customHeight="1" x14ac:dyDescent="0.25">
      <c r="C91" s="166" t="s">
        <v>87</v>
      </c>
      <c r="D91" s="168" t="s">
        <v>88</v>
      </c>
      <c r="E91" s="170">
        <v>16.5</v>
      </c>
      <c r="F91" s="170">
        <v>6.5</v>
      </c>
      <c r="G91" s="172">
        <v>53</v>
      </c>
      <c r="J91" s="59" t="s">
        <v>276</v>
      </c>
      <c r="K91" s="3">
        <v>300</v>
      </c>
      <c r="L91" s="3">
        <v>781.33</v>
      </c>
      <c r="M91" s="95">
        <v>1</v>
      </c>
      <c r="N91" s="3">
        <f t="shared" si="3"/>
        <v>2.6</v>
      </c>
      <c r="O91" s="163">
        <f>SUM(N91:N98)</f>
        <v>934.34999999999991</v>
      </c>
    </row>
    <row r="92" spans="2:15" ht="45" x14ac:dyDescent="0.25">
      <c r="C92" s="167"/>
      <c r="D92" s="169"/>
      <c r="E92" s="171"/>
      <c r="F92" s="171"/>
      <c r="G92" s="173"/>
      <c r="J92" s="59" t="s">
        <v>269</v>
      </c>
      <c r="K92" s="3">
        <v>300</v>
      </c>
      <c r="L92" s="3">
        <v>7479.78</v>
      </c>
      <c r="M92" s="95">
        <v>1</v>
      </c>
      <c r="N92" s="3">
        <f t="shared" si="3"/>
        <v>24.93</v>
      </c>
      <c r="O92" s="164"/>
    </row>
    <row r="93" spans="2:15" ht="60" x14ac:dyDescent="0.25">
      <c r="C93" s="167"/>
      <c r="D93" s="169"/>
      <c r="E93" s="171"/>
      <c r="F93" s="171"/>
      <c r="G93" s="173"/>
      <c r="J93" s="59" t="s">
        <v>270</v>
      </c>
      <c r="K93" s="3">
        <v>50</v>
      </c>
      <c r="L93" s="3">
        <v>989.73</v>
      </c>
      <c r="M93" s="95">
        <v>1</v>
      </c>
      <c r="N93" s="3">
        <f t="shared" si="3"/>
        <v>19.79</v>
      </c>
      <c r="O93" s="164"/>
    </row>
    <row r="94" spans="2:15" ht="45" x14ac:dyDescent="0.25">
      <c r="C94" s="167"/>
      <c r="D94" s="169"/>
      <c r="E94" s="171"/>
      <c r="F94" s="171"/>
      <c r="G94" s="173"/>
      <c r="J94" s="59" t="s">
        <v>271</v>
      </c>
      <c r="K94" s="3">
        <v>60</v>
      </c>
      <c r="L94" s="3">
        <v>400</v>
      </c>
      <c r="M94" s="95">
        <v>1</v>
      </c>
      <c r="N94" s="3">
        <f t="shared" si="3"/>
        <v>6.67</v>
      </c>
      <c r="O94" s="164"/>
    </row>
    <row r="95" spans="2:15" ht="45" x14ac:dyDescent="0.25">
      <c r="C95" s="167"/>
      <c r="D95" s="169"/>
      <c r="E95" s="171"/>
      <c r="F95" s="171"/>
      <c r="G95" s="173"/>
      <c r="J95" s="59" t="s">
        <v>272</v>
      </c>
      <c r="K95" s="3">
        <v>250</v>
      </c>
      <c r="L95" s="3">
        <v>970.45</v>
      </c>
      <c r="M95" s="95">
        <v>1</v>
      </c>
      <c r="N95" s="3">
        <f t="shared" si="3"/>
        <v>3.88</v>
      </c>
      <c r="O95" s="164"/>
    </row>
    <row r="96" spans="2:15" ht="30" x14ac:dyDescent="0.25">
      <c r="C96" s="167"/>
      <c r="D96" s="169"/>
      <c r="E96" s="171"/>
      <c r="F96" s="171"/>
      <c r="G96" s="173"/>
      <c r="J96" s="59" t="s">
        <v>273</v>
      </c>
      <c r="K96" s="3">
        <v>200</v>
      </c>
      <c r="L96" s="3">
        <v>1184.9000000000001</v>
      </c>
      <c r="M96" s="95">
        <v>1</v>
      </c>
      <c r="N96" s="3">
        <f t="shared" si="3"/>
        <v>5.92</v>
      </c>
      <c r="O96" s="164"/>
    </row>
    <row r="97" spans="2:16" ht="28.5" customHeight="1" x14ac:dyDescent="0.25">
      <c r="C97" s="167"/>
      <c r="D97" s="169"/>
      <c r="E97" s="171"/>
      <c r="F97" s="171"/>
      <c r="G97" s="173"/>
      <c r="J97" s="59" t="s">
        <v>274</v>
      </c>
      <c r="K97" s="3">
        <v>24</v>
      </c>
      <c r="L97" s="3">
        <v>11511.56</v>
      </c>
      <c r="M97" s="95">
        <v>1</v>
      </c>
      <c r="N97" s="3">
        <f t="shared" si="3"/>
        <v>479.65</v>
      </c>
      <c r="O97" s="164"/>
    </row>
    <row r="98" spans="2:16" ht="36.75" customHeight="1" thickBot="1" x14ac:dyDescent="0.3">
      <c r="B98">
        <v>46</v>
      </c>
      <c r="C98" s="175"/>
      <c r="D98" s="176"/>
      <c r="E98" s="177"/>
      <c r="F98" s="177"/>
      <c r="G98" s="174"/>
      <c r="J98" s="59" t="s">
        <v>275</v>
      </c>
      <c r="K98" s="3">
        <v>30</v>
      </c>
      <c r="L98" s="3">
        <v>11727.25</v>
      </c>
      <c r="M98" s="95">
        <v>1</v>
      </c>
      <c r="N98" s="3">
        <f t="shared" si="3"/>
        <v>390.91</v>
      </c>
      <c r="O98" s="165"/>
    </row>
    <row r="99" spans="2:16" ht="42" customHeight="1" x14ac:dyDescent="0.25">
      <c r="C99" s="166" t="s">
        <v>89</v>
      </c>
      <c r="D99" s="168" t="s">
        <v>90</v>
      </c>
      <c r="E99" s="170">
        <v>25</v>
      </c>
      <c r="F99" s="170">
        <v>18</v>
      </c>
      <c r="G99" s="172">
        <v>56</v>
      </c>
      <c r="J99" s="59" t="s">
        <v>276</v>
      </c>
      <c r="K99" s="3">
        <v>300</v>
      </c>
      <c r="L99" s="3">
        <v>781.33</v>
      </c>
      <c r="M99" s="95">
        <v>1</v>
      </c>
      <c r="N99" s="3">
        <f t="shared" si="3"/>
        <v>2.6</v>
      </c>
      <c r="O99" s="163">
        <f>SUM(N99:N106)</f>
        <v>934.34999999999991</v>
      </c>
    </row>
    <row r="100" spans="2:16" ht="40.5" customHeight="1" x14ac:dyDescent="0.25">
      <c r="C100" s="167"/>
      <c r="D100" s="169"/>
      <c r="E100" s="171"/>
      <c r="F100" s="171"/>
      <c r="G100" s="173"/>
      <c r="J100" s="59" t="s">
        <v>262</v>
      </c>
      <c r="K100" s="3">
        <v>300</v>
      </c>
      <c r="L100" s="3">
        <v>7479.78</v>
      </c>
      <c r="M100" s="95">
        <v>1</v>
      </c>
      <c r="N100" s="3">
        <f t="shared" si="3"/>
        <v>24.93</v>
      </c>
      <c r="O100" s="164"/>
    </row>
    <row r="101" spans="2:16" ht="63" customHeight="1" x14ac:dyDescent="0.25">
      <c r="C101" s="167"/>
      <c r="D101" s="169"/>
      <c r="E101" s="171"/>
      <c r="F101" s="171"/>
      <c r="G101" s="173"/>
      <c r="J101" s="59" t="s">
        <v>270</v>
      </c>
      <c r="K101" s="3">
        <v>50</v>
      </c>
      <c r="L101" s="3">
        <v>989.73</v>
      </c>
      <c r="M101" s="95">
        <v>1</v>
      </c>
      <c r="N101" s="3">
        <f t="shared" si="3"/>
        <v>19.79</v>
      </c>
      <c r="O101" s="164"/>
    </row>
    <row r="102" spans="2:16" ht="49.5" customHeight="1" x14ac:dyDescent="0.25">
      <c r="C102" s="167"/>
      <c r="D102" s="169"/>
      <c r="E102" s="171"/>
      <c r="F102" s="171"/>
      <c r="G102" s="173"/>
      <c r="J102" s="59" t="s">
        <v>277</v>
      </c>
      <c r="K102" s="3">
        <v>60</v>
      </c>
      <c r="L102" s="3">
        <v>400</v>
      </c>
      <c r="M102" s="95">
        <v>1</v>
      </c>
      <c r="N102" s="3">
        <f t="shared" si="3"/>
        <v>6.67</v>
      </c>
      <c r="O102" s="164"/>
    </row>
    <row r="103" spans="2:16" ht="44.25" customHeight="1" x14ac:dyDescent="0.25">
      <c r="C103" s="167"/>
      <c r="D103" s="169"/>
      <c r="E103" s="171"/>
      <c r="F103" s="171"/>
      <c r="G103" s="173"/>
      <c r="J103" s="59" t="s">
        <v>278</v>
      </c>
      <c r="K103" s="3">
        <v>250</v>
      </c>
      <c r="L103" s="3">
        <v>970.45</v>
      </c>
      <c r="M103" s="95">
        <v>1</v>
      </c>
      <c r="N103" s="3">
        <f t="shared" si="3"/>
        <v>3.88</v>
      </c>
      <c r="O103" s="164"/>
    </row>
    <row r="104" spans="2:16" ht="34.5" customHeight="1" x14ac:dyDescent="0.25">
      <c r="C104" s="167"/>
      <c r="D104" s="169"/>
      <c r="E104" s="171"/>
      <c r="F104" s="171"/>
      <c r="G104" s="173"/>
      <c r="J104" s="59" t="s">
        <v>273</v>
      </c>
      <c r="K104" s="3">
        <v>200</v>
      </c>
      <c r="L104" s="3">
        <v>1184.9000000000001</v>
      </c>
      <c r="M104" s="95">
        <v>1</v>
      </c>
      <c r="N104" s="3">
        <f t="shared" si="3"/>
        <v>5.92</v>
      </c>
      <c r="O104" s="164"/>
    </row>
    <row r="105" spans="2:16" ht="36.75" customHeight="1" x14ac:dyDescent="0.25">
      <c r="C105" s="167"/>
      <c r="D105" s="169"/>
      <c r="E105" s="171"/>
      <c r="F105" s="171"/>
      <c r="G105" s="173"/>
      <c r="J105" s="59" t="s">
        <v>279</v>
      </c>
      <c r="K105" s="3">
        <v>24</v>
      </c>
      <c r="L105" s="3">
        <v>11511.56</v>
      </c>
      <c r="M105" s="95">
        <v>1</v>
      </c>
      <c r="N105" s="3">
        <f t="shared" si="3"/>
        <v>479.65</v>
      </c>
      <c r="O105" s="164"/>
    </row>
    <row r="106" spans="2:16" ht="60.75" thickBot="1" x14ac:dyDescent="0.3">
      <c r="B106">
        <v>47</v>
      </c>
      <c r="C106" s="175"/>
      <c r="D106" s="176"/>
      <c r="E106" s="177"/>
      <c r="F106" s="177"/>
      <c r="G106" s="174"/>
      <c r="H106">
        <f>E99/60</f>
        <v>0.41666666666666669</v>
      </c>
      <c r="I106">
        <f>F99/60</f>
        <v>0.3</v>
      </c>
      <c r="J106" s="59" t="s">
        <v>275</v>
      </c>
      <c r="K106" s="3">
        <v>30</v>
      </c>
      <c r="L106" s="3">
        <v>11727.25</v>
      </c>
      <c r="M106" s="95">
        <v>1</v>
      </c>
      <c r="N106" s="3">
        <f t="shared" si="3"/>
        <v>390.91</v>
      </c>
      <c r="O106" s="165"/>
      <c r="P106" s="56"/>
    </row>
    <row r="107" spans="2:16" ht="30.75" customHeight="1" x14ac:dyDescent="0.25">
      <c r="C107" s="166" t="s">
        <v>91</v>
      </c>
      <c r="D107" s="168" t="s">
        <v>92</v>
      </c>
      <c r="E107" s="170">
        <v>20</v>
      </c>
      <c r="F107" s="170">
        <v>10</v>
      </c>
      <c r="G107" s="172">
        <v>57</v>
      </c>
      <c r="J107" s="59" t="s">
        <v>280</v>
      </c>
      <c r="K107" s="3">
        <v>300</v>
      </c>
      <c r="L107" s="3">
        <v>861.46</v>
      </c>
      <c r="M107" s="95">
        <v>1</v>
      </c>
      <c r="N107" s="3">
        <f t="shared" si="3"/>
        <v>2.87</v>
      </c>
      <c r="O107" s="163">
        <f>SUM(N107:N112)</f>
        <v>512.86</v>
      </c>
      <c r="P107" s="56"/>
    </row>
    <row r="108" spans="2:16" ht="29.25" customHeight="1" x14ac:dyDescent="0.25">
      <c r="C108" s="167"/>
      <c r="D108" s="169"/>
      <c r="E108" s="171"/>
      <c r="F108" s="171"/>
      <c r="G108" s="173"/>
      <c r="J108" s="59" t="s">
        <v>281</v>
      </c>
      <c r="K108" s="3">
        <v>150</v>
      </c>
      <c r="L108" s="3">
        <v>738.34</v>
      </c>
      <c r="M108" s="95">
        <v>1</v>
      </c>
      <c r="N108" s="3">
        <f t="shared" si="3"/>
        <v>4.92</v>
      </c>
      <c r="O108" s="164"/>
      <c r="P108" s="56"/>
    </row>
    <row r="109" spans="2:16" ht="30" customHeight="1" x14ac:dyDescent="0.25">
      <c r="C109" s="167"/>
      <c r="D109" s="169"/>
      <c r="E109" s="171"/>
      <c r="F109" s="171"/>
      <c r="G109" s="173"/>
      <c r="J109" s="59" t="s">
        <v>282</v>
      </c>
      <c r="K109" s="3">
        <v>300</v>
      </c>
      <c r="L109" s="3">
        <v>4689.9399999999996</v>
      </c>
      <c r="M109" s="95">
        <v>1</v>
      </c>
      <c r="N109" s="3">
        <f t="shared" si="3"/>
        <v>15.63</v>
      </c>
      <c r="O109" s="164"/>
      <c r="P109" s="56"/>
    </row>
    <row r="110" spans="2:16" ht="62.25" customHeight="1" x14ac:dyDescent="0.25">
      <c r="C110" s="167"/>
      <c r="D110" s="169"/>
      <c r="E110" s="171"/>
      <c r="F110" s="171"/>
      <c r="G110" s="173"/>
      <c r="J110" s="59" t="s">
        <v>283</v>
      </c>
      <c r="K110" s="3">
        <v>200</v>
      </c>
      <c r="L110" s="3">
        <v>774.87</v>
      </c>
      <c r="M110" s="95">
        <v>1</v>
      </c>
      <c r="N110" s="3">
        <f t="shared" si="3"/>
        <v>3.87</v>
      </c>
      <c r="O110" s="164"/>
      <c r="P110" s="56"/>
    </row>
    <row r="111" spans="2:16" ht="30" x14ac:dyDescent="0.25">
      <c r="C111" s="167"/>
      <c r="D111" s="169"/>
      <c r="E111" s="171"/>
      <c r="F111" s="171"/>
      <c r="G111" s="173"/>
      <c r="J111" s="59" t="s">
        <v>284</v>
      </c>
      <c r="K111" s="3">
        <v>200</v>
      </c>
      <c r="L111" s="3">
        <v>1184.9000000000001</v>
      </c>
      <c r="M111" s="95">
        <v>1</v>
      </c>
      <c r="N111" s="3">
        <f t="shared" si="3"/>
        <v>5.92</v>
      </c>
      <c r="O111" s="164"/>
      <c r="P111" s="56"/>
    </row>
    <row r="112" spans="2:16" ht="60.75" thickBot="1" x14ac:dyDescent="0.3">
      <c r="B112">
        <v>48</v>
      </c>
      <c r="C112" s="175"/>
      <c r="D112" s="176"/>
      <c r="E112" s="177"/>
      <c r="F112" s="177"/>
      <c r="G112" s="174"/>
      <c r="H112">
        <f>E107/60</f>
        <v>0.33333333333333331</v>
      </c>
      <c r="I112">
        <f>F107/60</f>
        <v>0.16666666666666666</v>
      </c>
      <c r="J112" s="59" t="s">
        <v>285</v>
      </c>
      <c r="K112" s="3">
        <v>24</v>
      </c>
      <c r="L112" s="3">
        <v>11511.56</v>
      </c>
      <c r="M112" s="95">
        <v>1</v>
      </c>
      <c r="N112" s="3">
        <f t="shared" si="3"/>
        <v>479.65</v>
      </c>
      <c r="O112" s="165"/>
    </row>
    <row r="113" spans="2:15" ht="30.75" customHeight="1" x14ac:dyDescent="0.25">
      <c r="C113" s="166" t="s">
        <v>93</v>
      </c>
      <c r="D113" s="168" t="s">
        <v>94</v>
      </c>
      <c r="E113" s="170">
        <v>20</v>
      </c>
      <c r="F113" s="170">
        <v>10</v>
      </c>
      <c r="G113" s="172">
        <v>58</v>
      </c>
      <c r="J113" s="59" t="s">
        <v>280</v>
      </c>
      <c r="K113" s="3">
        <v>300</v>
      </c>
      <c r="L113" s="3">
        <v>861.46</v>
      </c>
      <c r="M113" s="95">
        <v>1</v>
      </c>
      <c r="N113" s="3">
        <f t="shared" si="3"/>
        <v>2.87</v>
      </c>
      <c r="O113" s="163">
        <f>SUM(N113:N118)</f>
        <v>512.56999999999994</v>
      </c>
    </row>
    <row r="114" spans="2:15" ht="60" x14ac:dyDescent="0.25">
      <c r="C114" s="167"/>
      <c r="D114" s="169"/>
      <c r="E114" s="171"/>
      <c r="F114" s="171"/>
      <c r="G114" s="173"/>
      <c r="J114" s="59" t="s">
        <v>286</v>
      </c>
      <c r="K114" s="3">
        <v>150</v>
      </c>
      <c r="L114" s="3">
        <v>738.34</v>
      </c>
      <c r="M114" s="95">
        <v>1</v>
      </c>
      <c r="N114" s="3">
        <f t="shared" si="3"/>
        <v>4.92</v>
      </c>
      <c r="O114" s="164"/>
    </row>
    <row r="115" spans="2:15" ht="60" x14ac:dyDescent="0.25">
      <c r="C115" s="167"/>
      <c r="D115" s="169"/>
      <c r="E115" s="171"/>
      <c r="F115" s="171"/>
      <c r="G115" s="173"/>
      <c r="J115" s="59" t="s">
        <v>287</v>
      </c>
      <c r="K115" s="3">
        <v>300</v>
      </c>
      <c r="L115" s="3">
        <v>4689.9399999999996</v>
      </c>
      <c r="M115" s="95">
        <v>1</v>
      </c>
      <c r="N115" s="3">
        <f t="shared" si="3"/>
        <v>15.63</v>
      </c>
      <c r="O115" s="164"/>
    </row>
    <row r="116" spans="2:15" ht="60" x14ac:dyDescent="0.25">
      <c r="C116" s="167"/>
      <c r="D116" s="169"/>
      <c r="E116" s="171"/>
      <c r="F116" s="171"/>
      <c r="G116" s="173"/>
      <c r="J116" s="59" t="s">
        <v>283</v>
      </c>
      <c r="K116" s="3">
        <v>200</v>
      </c>
      <c r="L116" s="3">
        <v>716.75</v>
      </c>
      <c r="M116" s="95">
        <v>1</v>
      </c>
      <c r="N116" s="3">
        <f t="shared" si="3"/>
        <v>3.58</v>
      </c>
      <c r="O116" s="164"/>
    </row>
    <row r="117" spans="2:15" ht="30" x14ac:dyDescent="0.25">
      <c r="C117" s="167"/>
      <c r="D117" s="169"/>
      <c r="E117" s="171"/>
      <c r="F117" s="171"/>
      <c r="G117" s="173"/>
      <c r="J117" s="59" t="s">
        <v>284</v>
      </c>
      <c r="K117" s="3">
        <v>200</v>
      </c>
      <c r="L117" s="3">
        <v>1184.9000000000001</v>
      </c>
      <c r="M117" s="95">
        <v>1</v>
      </c>
      <c r="N117" s="3">
        <f t="shared" si="3"/>
        <v>5.92</v>
      </c>
      <c r="O117" s="164"/>
    </row>
    <row r="118" spans="2:15" ht="60.75" thickBot="1" x14ac:dyDescent="0.3">
      <c r="B118">
        <v>49</v>
      </c>
      <c r="C118" s="175"/>
      <c r="D118" s="176"/>
      <c r="E118" s="177"/>
      <c r="F118" s="177"/>
      <c r="G118" s="174"/>
      <c r="H118">
        <f>E113/60</f>
        <v>0.33333333333333331</v>
      </c>
      <c r="I118">
        <f>F113/60</f>
        <v>0.16666666666666666</v>
      </c>
      <c r="J118" s="59" t="s">
        <v>285</v>
      </c>
      <c r="K118" s="3">
        <v>24</v>
      </c>
      <c r="L118" s="3">
        <v>11511.56</v>
      </c>
      <c r="M118" s="95">
        <v>1</v>
      </c>
      <c r="N118" s="3">
        <f t="shared" si="3"/>
        <v>479.65</v>
      </c>
      <c r="O118" s="165"/>
    </row>
    <row r="119" spans="2:15" ht="30.75" customHeight="1" x14ac:dyDescent="0.25">
      <c r="C119" s="166" t="s">
        <v>95</v>
      </c>
      <c r="D119" s="168" t="s">
        <v>96</v>
      </c>
      <c r="E119" s="170">
        <v>20</v>
      </c>
      <c r="F119" s="170">
        <v>10</v>
      </c>
      <c r="G119" s="172">
        <v>59</v>
      </c>
      <c r="J119" s="59" t="s">
        <v>280</v>
      </c>
      <c r="K119" s="3">
        <v>300</v>
      </c>
      <c r="L119" s="3">
        <v>861.46</v>
      </c>
      <c r="M119" s="95">
        <v>1</v>
      </c>
      <c r="N119" s="3">
        <f t="shared" si="3"/>
        <v>2.87</v>
      </c>
      <c r="O119" s="163">
        <f>SUM(N119:N124)</f>
        <v>512.56999999999994</v>
      </c>
    </row>
    <row r="120" spans="2:15" ht="60" x14ac:dyDescent="0.25">
      <c r="C120" s="167"/>
      <c r="D120" s="169"/>
      <c r="E120" s="171"/>
      <c r="F120" s="171"/>
      <c r="G120" s="173"/>
      <c r="J120" s="59" t="s">
        <v>288</v>
      </c>
      <c r="K120" s="3">
        <v>150</v>
      </c>
      <c r="L120" s="3">
        <v>738.34</v>
      </c>
      <c r="M120" s="95">
        <v>1</v>
      </c>
      <c r="N120" s="3">
        <f t="shared" si="3"/>
        <v>4.92</v>
      </c>
      <c r="O120" s="164"/>
    </row>
    <row r="121" spans="2:15" ht="60" x14ac:dyDescent="0.25">
      <c r="C121" s="167"/>
      <c r="D121" s="169"/>
      <c r="E121" s="171"/>
      <c r="F121" s="171"/>
      <c r="G121" s="173"/>
      <c r="J121" s="59" t="s">
        <v>289</v>
      </c>
      <c r="K121" s="3">
        <v>300</v>
      </c>
      <c r="L121" s="3">
        <v>4689.9399999999996</v>
      </c>
      <c r="M121" s="95">
        <v>1</v>
      </c>
      <c r="N121" s="3">
        <f t="shared" si="3"/>
        <v>15.63</v>
      </c>
      <c r="O121" s="164"/>
    </row>
    <row r="122" spans="2:15" ht="60" x14ac:dyDescent="0.25">
      <c r="C122" s="167"/>
      <c r="D122" s="169"/>
      <c r="E122" s="171"/>
      <c r="F122" s="171"/>
      <c r="G122" s="173"/>
      <c r="J122" s="59" t="s">
        <v>290</v>
      </c>
      <c r="K122" s="3">
        <v>200</v>
      </c>
      <c r="L122" s="3">
        <v>716.75</v>
      </c>
      <c r="M122" s="95">
        <v>1</v>
      </c>
      <c r="N122" s="3">
        <f t="shared" si="3"/>
        <v>3.58</v>
      </c>
      <c r="O122" s="164"/>
    </row>
    <row r="123" spans="2:15" ht="30" x14ac:dyDescent="0.25">
      <c r="C123" s="167"/>
      <c r="D123" s="169"/>
      <c r="E123" s="171"/>
      <c r="F123" s="171"/>
      <c r="G123" s="173"/>
      <c r="J123" s="59" t="s">
        <v>291</v>
      </c>
      <c r="K123" s="3">
        <v>200</v>
      </c>
      <c r="L123" s="3">
        <v>1184.9000000000001</v>
      </c>
      <c r="M123" s="95">
        <v>1</v>
      </c>
      <c r="N123" s="3">
        <f t="shared" si="3"/>
        <v>5.92</v>
      </c>
      <c r="O123" s="164"/>
    </row>
    <row r="124" spans="2:15" ht="60.75" thickBot="1" x14ac:dyDescent="0.3">
      <c r="B124">
        <v>50</v>
      </c>
      <c r="C124" s="175"/>
      <c r="D124" s="176"/>
      <c r="E124" s="177"/>
      <c r="F124" s="177"/>
      <c r="G124" s="174"/>
      <c r="H124">
        <f>E119/60</f>
        <v>0.33333333333333331</v>
      </c>
      <c r="I124">
        <f>F119/60</f>
        <v>0.16666666666666666</v>
      </c>
      <c r="J124" s="59" t="s">
        <v>285</v>
      </c>
      <c r="K124" s="3">
        <v>24</v>
      </c>
      <c r="L124" s="3">
        <v>11511.56</v>
      </c>
      <c r="M124" s="95">
        <v>1</v>
      </c>
      <c r="N124" s="3">
        <f t="shared" si="3"/>
        <v>479.65</v>
      </c>
      <c r="O124" s="165"/>
    </row>
    <row r="125" spans="2:15" ht="42" customHeight="1" x14ac:dyDescent="0.25">
      <c r="C125" s="166" t="s">
        <v>97</v>
      </c>
      <c r="D125" s="168" t="s">
        <v>98</v>
      </c>
      <c r="E125" s="170">
        <v>3</v>
      </c>
      <c r="F125" s="170">
        <v>8</v>
      </c>
      <c r="G125" s="172">
        <v>8</v>
      </c>
      <c r="J125" s="59" t="s">
        <v>292</v>
      </c>
      <c r="K125" s="3">
        <v>500</v>
      </c>
      <c r="L125" s="3">
        <v>1591.3</v>
      </c>
      <c r="M125" s="95">
        <v>1</v>
      </c>
      <c r="N125" s="3">
        <f t="shared" si="3"/>
        <v>3.18</v>
      </c>
      <c r="O125" s="163">
        <f>SUM(N125:N128)</f>
        <v>12.55</v>
      </c>
    </row>
    <row r="126" spans="2:15" ht="30" customHeight="1" x14ac:dyDescent="0.25">
      <c r="C126" s="167"/>
      <c r="D126" s="169"/>
      <c r="E126" s="171"/>
      <c r="F126" s="171"/>
      <c r="G126" s="173"/>
      <c r="J126" s="59" t="s">
        <v>293</v>
      </c>
      <c r="K126" s="3">
        <v>1</v>
      </c>
      <c r="L126" s="3">
        <v>1.56</v>
      </c>
      <c r="M126" s="95">
        <v>2</v>
      </c>
      <c r="N126" s="3">
        <f t="shared" si="3"/>
        <v>3.12</v>
      </c>
      <c r="O126" s="164"/>
    </row>
    <row r="127" spans="2:15" ht="48.75" customHeight="1" thickBot="1" x14ac:dyDescent="0.3">
      <c r="B127">
        <v>51</v>
      </c>
      <c r="C127" s="175"/>
      <c r="D127" s="176"/>
      <c r="E127" s="177"/>
      <c r="F127" s="177"/>
      <c r="G127" s="174"/>
      <c r="H127">
        <f>E125/60</f>
        <v>0.05</v>
      </c>
      <c r="I127">
        <f>F125/60</f>
        <v>0.13333333333333333</v>
      </c>
      <c r="J127" s="59" t="s">
        <v>246</v>
      </c>
      <c r="K127" s="3">
        <v>1</v>
      </c>
      <c r="L127" s="3">
        <v>3.07</v>
      </c>
      <c r="M127" s="95">
        <v>1</v>
      </c>
      <c r="N127" s="3">
        <f t="shared" si="3"/>
        <v>3.07</v>
      </c>
      <c r="O127" s="165"/>
    </row>
    <row r="128" spans="2:15" ht="51" customHeight="1" x14ac:dyDescent="0.25">
      <c r="C128" s="166" t="s">
        <v>99</v>
      </c>
      <c r="D128" s="168" t="s">
        <v>100</v>
      </c>
      <c r="E128" s="170">
        <v>3</v>
      </c>
      <c r="F128" s="170">
        <v>5</v>
      </c>
      <c r="G128" s="172">
        <v>9</v>
      </c>
      <c r="J128" s="59" t="s">
        <v>292</v>
      </c>
      <c r="K128" s="3">
        <v>500</v>
      </c>
      <c r="L128" s="3">
        <v>1591.3</v>
      </c>
      <c r="M128" s="95">
        <v>1</v>
      </c>
      <c r="N128" s="3">
        <f t="shared" si="3"/>
        <v>3.18</v>
      </c>
      <c r="O128" s="163">
        <f>SUM(N128:N130)</f>
        <v>9.370000000000001</v>
      </c>
    </row>
    <row r="129" spans="2:15" ht="42.75" customHeight="1" x14ac:dyDescent="0.25">
      <c r="C129" s="167"/>
      <c r="D129" s="169"/>
      <c r="E129" s="171"/>
      <c r="F129" s="171"/>
      <c r="G129" s="173"/>
      <c r="J129" s="59" t="s">
        <v>294</v>
      </c>
      <c r="K129" s="3">
        <v>1</v>
      </c>
      <c r="L129" s="3">
        <v>1.56</v>
      </c>
      <c r="M129" s="95">
        <v>2</v>
      </c>
      <c r="N129" s="3">
        <f t="shared" si="3"/>
        <v>3.12</v>
      </c>
      <c r="O129" s="164"/>
    </row>
    <row r="130" spans="2:15" ht="45.75" thickBot="1" x14ac:dyDescent="0.3">
      <c r="B130">
        <v>52</v>
      </c>
      <c r="C130" s="175"/>
      <c r="D130" s="176"/>
      <c r="E130" s="177"/>
      <c r="F130" s="177"/>
      <c r="G130" s="174"/>
      <c r="H130">
        <f>E128/60</f>
        <v>0.05</v>
      </c>
      <c r="I130">
        <f>F128/60</f>
        <v>8.3333333333333329E-2</v>
      </c>
      <c r="J130" s="59" t="s">
        <v>246</v>
      </c>
      <c r="K130" s="3">
        <v>1</v>
      </c>
      <c r="L130" s="3">
        <v>3.07</v>
      </c>
      <c r="M130" s="95">
        <v>1</v>
      </c>
      <c r="N130" s="3">
        <f t="shared" si="3"/>
        <v>3.07</v>
      </c>
      <c r="O130" s="165"/>
    </row>
    <row r="131" spans="2:15" ht="60" x14ac:dyDescent="0.25">
      <c r="C131" s="166" t="s">
        <v>101</v>
      </c>
      <c r="D131" s="168" t="s">
        <v>102</v>
      </c>
      <c r="E131" s="170">
        <v>20</v>
      </c>
      <c r="F131" s="170">
        <v>8.5</v>
      </c>
      <c r="G131" s="172">
        <v>60</v>
      </c>
      <c r="J131" s="59" t="s">
        <v>261</v>
      </c>
      <c r="K131" s="3">
        <v>300</v>
      </c>
      <c r="L131" s="3">
        <v>781.33</v>
      </c>
      <c r="M131" s="95">
        <v>1</v>
      </c>
      <c r="N131" s="3">
        <f t="shared" si="3"/>
        <v>2.6</v>
      </c>
      <c r="O131" s="163">
        <f>SUM(N131:N138)</f>
        <v>1017.29</v>
      </c>
    </row>
    <row r="132" spans="2:15" ht="45" x14ac:dyDescent="0.25">
      <c r="C132" s="167"/>
      <c r="D132" s="169"/>
      <c r="E132" s="171"/>
      <c r="F132" s="171"/>
      <c r="G132" s="173"/>
      <c r="J132" s="59" t="s">
        <v>262</v>
      </c>
      <c r="K132" s="3">
        <v>300</v>
      </c>
      <c r="L132" s="3">
        <v>7479.78</v>
      </c>
      <c r="M132" s="95">
        <v>1</v>
      </c>
      <c r="N132" s="3">
        <f t="shared" si="3"/>
        <v>24.93</v>
      </c>
      <c r="O132" s="164"/>
    </row>
    <row r="133" spans="2:15" ht="60" x14ac:dyDescent="0.25">
      <c r="C133" s="167"/>
      <c r="D133" s="169"/>
      <c r="E133" s="171"/>
      <c r="F133" s="171"/>
      <c r="G133" s="173"/>
      <c r="J133" s="59" t="s">
        <v>270</v>
      </c>
      <c r="K133" s="3">
        <v>50</v>
      </c>
      <c r="L133" s="3">
        <v>989.73</v>
      </c>
      <c r="M133" s="95">
        <v>1</v>
      </c>
      <c r="N133" s="3">
        <f t="shared" si="3"/>
        <v>19.79</v>
      </c>
      <c r="O133" s="164"/>
    </row>
    <row r="134" spans="2:15" ht="45" x14ac:dyDescent="0.25">
      <c r="C134" s="167"/>
      <c r="D134" s="169"/>
      <c r="E134" s="171"/>
      <c r="F134" s="171"/>
      <c r="G134" s="173"/>
      <c r="J134" s="59" t="s">
        <v>271</v>
      </c>
      <c r="K134" s="3">
        <v>60</v>
      </c>
      <c r="L134" s="3">
        <v>400</v>
      </c>
      <c r="M134" s="95">
        <v>1</v>
      </c>
      <c r="N134" s="3">
        <f t="shared" ref="N134:N158" si="4">ROUND(L134/K134*M134,2)</f>
        <v>6.67</v>
      </c>
      <c r="O134" s="164"/>
    </row>
    <row r="135" spans="2:15" ht="60" x14ac:dyDescent="0.25">
      <c r="C135" s="167"/>
      <c r="D135" s="169"/>
      <c r="E135" s="171"/>
      <c r="F135" s="171"/>
      <c r="G135" s="173"/>
      <c r="J135" s="59" t="s">
        <v>295</v>
      </c>
      <c r="K135" s="3">
        <v>300</v>
      </c>
      <c r="L135" s="3">
        <v>26044.63</v>
      </c>
      <c r="M135" s="95">
        <v>1</v>
      </c>
      <c r="N135" s="3">
        <f t="shared" si="4"/>
        <v>86.82</v>
      </c>
      <c r="O135" s="164"/>
    </row>
    <row r="136" spans="2:15" ht="30" x14ac:dyDescent="0.25">
      <c r="C136" s="167"/>
      <c r="D136" s="169"/>
      <c r="E136" s="171"/>
      <c r="F136" s="171"/>
      <c r="G136" s="173"/>
      <c r="J136" s="59" t="s">
        <v>296</v>
      </c>
      <c r="K136" s="3">
        <v>200</v>
      </c>
      <c r="L136" s="3">
        <v>1184.9000000000001</v>
      </c>
      <c r="M136" s="95">
        <v>1</v>
      </c>
      <c r="N136" s="3">
        <f t="shared" si="4"/>
        <v>5.92</v>
      </c>
      <c r="O136" s="164"/>
    </row>
    <row r="137" spans="2:15" ht="60" x14ac:dyDescent="0.25">
      <c r="C137" s="167"/>
      <c r="D137" s="169"/>
      <c r="E137" s="171"/>
      <c r="F137" s="171"/>
      <c r="G137" s="173"/>
      <c r="J137" s="59" t="s">
        <v>279</v>
      </c>
      <c r="K137" s="3">
        <v>24</v>
      </c>
      <c r="L137" s="3">
        <v>11511.56</v>
      </c>
      <c r="M137" s="95">
        <v>1</v>
      </c>
      <c r="N137" s="3">
        <f t="shared" si="4"/>
        <v>479.65</v>
      </c>
      <c r="O137" s="164"/>
    </row>
    <row r="138" spans="2:15" ht="60.75" thickBot="1" x14ac:dyDescent="0.3">
      <c r="B138">
        <v>53</v>
      </c>
      <c r="C138" s="175"/>
      <c r="D138" s="176"/>
      <c r="E138" s="177"/>
      <c r="F138" s="177"/>
      <c r="G138" s="174"/>
      <c r="H138">
        <f>E131/60</f>
        <v>0.33333333333333331</v>
      </c>
      <c r="I138">
        <f>F131/60</f>
        <v>0.14166666666666666</v>
      </c>
      <c r="J138" s="59" t="s">
        <v>275</v>
      </c>
      <c r="K138" s="3">
        <v>30</v>
      </c>
      <c r="L138" s="3">
        <v>11727.25</v>
      </c>
      <c r="M138" s="95">
        <v>1</v>
      </c>
      <c r="N138" s="3">
        <f t="shared" si="4"/>
        <v>390.91</v>
      </c>
      <c r="O138" s="165"/>
    </row>
    <row r="139" spans="2:15" ht="45.75" thickBot="1" x14ac:dyDescent="0.3">
      <c r="B139">
        <v>54</v>
      </c>
      <c r="C139" s="1" t="s">
        <v>103</v>
      </c>
      <c r="D139" s="55" t="s">
        <v>104</v>
      </c>
      <c r="E139" s="4">
        <v>2.5</v>
      </c>
      <c r="F139" s="4">
        <v>12</v>
      </c>
      <c r="G139" s="3">
        <v>4</v>
      </c>
      <c r="H139">
        <f t="shared" si="1"/>
        <v>4.1666666666666664E-2</v>
      </c>
      <c r="I139">
        <f t="shared" si="1"/>
        <v>0.2</v>
      </c>
      <c r="J139" s="59" t="s">
        <v>220</v>
      </c>
      <c r="K139" s="3">
        <v>1</v>
      </c>
      <c r="L139" s="3">
        <v>1.56</v>
      </c>
      <c r="M139" s="95">
        <v>1</v>
      </c>
      <c r="N139" s="3">
        <f t="shared" si="4"/>
        <v>1.56</v>
      </c>
      <c r="O139" s="3">
        <f>SUM(N139)</f>
        <v>1.56</v>
      </c>
    </row>
    <row r="140" spans="2:15" ht="60.75" thickBot="1" x14ac:dyDescent="0.3">
      <c r="B140">
        <v>55</v>
      </c>
      <c r="C140" s="1" t="s">
        <v>105</v>
      </c>
      <c r="D140" s="55" t="s">
        <v>106</v>
      </c>
      <c r="E140" s="4">
        <v>10</v>
      </c>
      <c r="F140" s="4">
        <v>5</v>
      </c>
      <c r="G140" s="3">
        <v>5</v>
      </c>
      <c r="H140">
        <f t="shared" si="1"/>
        <v>0.16666666666666666</v>
      </c>
      <c r="I140">
        <f t="shared" si="1"/>
        <v>8.3333333333333329E-2</v>
      </c>
      <c r="J140" s="59" t="s">
        <v>221</v>
      </c>
      <c r="K140" s="3">
        <v>1</v>
      </c>
      <c r="L140" s="3">
        <v>10.56</v>
      </c>
      <c r="M140" s="95">
        <v>8</v>
      </c>
      <c r="N140" s="3">
        <f t="shared" si="4"/>
        <v>84.48</v>
      </c>
      <c r="O140" s="3">
        <f>SUM(N140)</f>
        <v>84.48</v>
      </c>
    </row>
    <row r="141" spans="2:15" ht="45" x14ac:dyDescent="0.25">
      <c r="C141" s="166" t="s">
        <v>107</v>
      </c>
      <c r="D141" s="168" t="s">
        <v>108</v>
      </c>
      <c r="E141" s="170">
        <v>5</v>
      </c>
      <c r="F141" s="170">
        <v>13</v>
      </c>
      <c r="G141" s="3"/>
      <c r="J141" s="59" t="s">
        <v>297</v>
      </c>
      <c r="K141" s="3">
        <v>200</v>
      </c>
      <c r="L141" s="3">
        <v>3143.63</v>
      </c>
      <c r="M141" s="95">
        <v>1</v>
      </c>
      <c r="N141" s="3">
        <f t="shared" si="4"/>
        <v>15.72</v>
      </c>
      <c r="O141" s="163">
        <f>SUM(N141:N144)</f>
        <v>28.03</v>
      </c>
    </row>
    <row r="142" spans="2:15" ht="45" x14ac:dyDescent="0.25">
      <c r="C142" s="167"/>
      <c r="D142" s="169"/>
      <c r="E142" s="171"/>
      <c r="F142" s="171"/>
      <c r="G142" s="3"/>
      <c r="J142" s="59" t="s">
        <v>298</v>
      </c>
      <c r="K142" s="3">
        <v>1</v>
      </c>
      <c r="L142" s="3">
        <v>1.56</v>
      </c>
      <c r="M142" s="95">
        <v>5</v>
      </c>
      <c r="N142" s="3">
        <f t="shared" si="4"/>
        <v>7.8</v>
      </c>
      <c r="O142" s="164"/>
    </row>
    <row r="143" spans="2:15" ht="60" x14ac:dyDescent="0.25">
      <c r="C143" s="167"/>
      <c r="D143" s="169"/>
      <c r="E143" s="171"/>
      <c r="F143" s="171"/>
      <c r="G143" s="3"/>
      <c r="J143" s="59" t="s">
        <v>299</v>
      </c>
      <c r="K143" s="3">
        <v>1</v>
      </c>
      <c r="L143" s="3">
        <v>3.07</v>
      </c>
      <c r="M143" s="95">
        <v>1</v>
      </c>
      <c r="N143" s="3">
        <f t="shared" si="4"/>
        <v>3.07</v>
      </c>
      <c r="O143" s="164"/>
    </row>
    <row r="144" spans="2:15" ht="30.75" thickBot="1" x14ac:dyDescent="0.3">
      <c r="B144">
        <v>56</v>
      </c>
      <c r="C144" s="175"/>
      <c r="D144" s="176"/>
      <c r="E144" s="177"/>
      <c r="F144" s="177"/>
      <c r="G144" s="3">
        <v>6</v>
      </c>
      <c r="H144">
        <f>E141/60</f>
        <v>8.3333333333333329E-2</v>
      </c>
      <c r="I144">
        <f>F141/60</f>
        <v>0.21666666666666667</v>
      </c>
      <c r="J144" s="59" t="s">
        <v>300</v>
      </c>
      <c r="K144" s="3">
        <v>1</v>
      </c>
      <c r="L144" s="3">
        <v>0.36</v>
      </c>
      <c r="M144" s="95">
        <v>4</v>
      </c>
      <c r="N144" s="3">
        <f t="shared" si="4"/>
        <v>1.44</v>
      </c>
      <c r="O144" s="165"/>
    </row>
    <row r="145" spans="2:15" ht="15.75" thickBot="1" x14ac:dyDescent="0.3">
      <c r="B145">
        <v>57</v>
      </c>
      <c r="C145" s="1" t="s">
        <v>109</v>
      </c>
      <c r="D145" s="55" t="s">
        <v>110</v>
      </c>
      <c r="E145" s="4">
        <v>17</v>
      </c>
      <c r="F145" s="4">
        <v>20</v>
      </c>
      <c r="G145" s="3">
        <v>12</v>
      </c>
      <c r="H145">
        <f t="shared" si="1"/>
        <v>0.28333333333333333</v>
      </c>
      <c r="I145">
        <f t="shared" si="1"/>
        <v>0.33333333333333331</v>
      </c>
      <c r="J145" s="56"/>
      <c r="K145" s="3"/>
      <c r="L145" s="3"/>
      <c r="M145" s="95"/>
      <c r="N145" s="3" t="e">
        <f t="shared" si="4"/>
        <v>#DIV/0!</v>
      </c>
      <c r="O145" s="3"/>
    </row>
    <row r="146" spans="2:15" ht="60" x14ac:dyDescent="0.25">
      <c r="C146" s="166" t="s">
        <v>111</v>
      </c>
      <c r="D146" s="168" t="s">
        <v>112</v>
      </c>
      <c r="E146" s="170">
        <v>11</v>
      </c>
      <c r="F146" s="170">
        <v>19</v>
      </c>
      <c r="G146" s="172">
        <v>11</v>
      </c>
      <c r="J146" s="59" t="s">
        <v>301</v>
      </c>
      <c r="K146" s="3">
        <v>200</v>
      </c>
      <c r="L146" s="3">
        <v>1535</v>
      </c>
      <c r="M146" s="95">
        <v>1</v>
      </c>
      <c r="N146" s="3">
        <f t="shared" si="4"/>
        <v>7.68</v>
      </c>
      <c r="O146" s="163">
        <f>SUM(N146:N148)</f>
        <v>38.630000000000003</v>
      </c>
    </row>
    <row r="147" spans="2:15" ht="32.25" customHeight="1" x14ac:dyDescent="0.25">
      <c r="C147" s="167"/>
      <c r="D147" s="169"/>
      <c r="E147" s="171"/>
      <c r="F147" s="171"/>
      <c r="G147" s="173"/>
      <c r="J147" s="59" t="s">
        <v>302</v>
      </c>
      <c r="K147" s="3">
        <v>1</v>
      </c>
      <c r="L147" s="3">
        <v>1.56</v>
      </c>
      <c r="M147" s="95">
        <v>10</v>
      </c>
      <c r="N147" s="3">
        <f t="shared" si="4"/>
        <v>15.6</v>
      </c>
      <c r="O147" s="164"/>
    </row>
    <row r="148" spans="2:15" ht="60.75" thickBot="1" x14ac:dyDescent="0.3">
      <c r="B148">
        <v>58</v>
      </c>
      <c r="C148" s="175"/>
      <c r="D148" s="176"/>
      <c r="E148" s="177"/>
      <c r="F148" s="177"/>
      <c r="G148" s="174"/>
      <c r="H148">
        <f>E146/60</f>
        <v>0.18333333333333332</v>
      </c>
      <c r="I148">
        <f>F146/60</f>
        <v>0.31666666666666665</v>
      </c>
      <c r="J148" s="59" t="s">
        <v>303</v>
      </c>
      <c r="K148" s="3">
        <v>1</v>
      </c>
      <c r="L148" s="3">
        <v>3.07</v>
      </c>
      <c r="M148" s="95">
        <v>5</v>
      </c>
      <c r="N148" s="3">
        <f t="shared" si="4"/>
        <v>15.35</v>
      </c>
      <c r="O148" s="165"/>
    </row>
    <row r="149" spans="2:15" ht="30" x14ac:dyDescent="0.25">
      <c r="C149" s="166" t="s">
        <v>113</v>
      </c>
      <c r="D149" s="168" t="s">
        <v>114</v>
      </c>
      <c r="E149" s="170">
        <v>7</v>
      </c>
      <c r="F149" s="170">
        <v>7</v>
      </c>
      <c r="G149" s="172">
        <v>14</v>
      </c>
      <c r="J149" s="59" t="s">
        <v>304</v>
      </c>
      <c r="K149" s="3">
        <v>200</v>
      </c>
      <c r="L149" s="3">
        <v>7674.76</v>
      </c>
      <c r="M149" s="95">
        <v>1</v>
      </c>
      <c r="N149" s="3">
        <f t="shared" si="4"/>
        <v>38.369999999999997</v>
      </c>
      <c r="O149" s="163">
        <f>SUM(N149:N155)</f>
        <v>47.769999999999996</v>
      </c>
    </row>
    <row r="150" spans="2:15" ht="45" x14ac:dyDescent="0.25">
      <c r="C150" s="167"/>
      <c r="D150" s="169"/>
      <c r="E150" s="171"/>
      <c r="F150" s="171"/>
      <c r="G150" s="173"/>
      <c r="J150" s="59" t="s">
        <v>305</v>
      </c>
      <c r="K150" s="3">
        <v>2000</v>
      </c>
      <c r="L150" s="3">
        <v>7872.36</v>
      </c>
      <c r="M150" s="95">
        <v>1</v>
      </c>
      <c r="N150" s="3">
        <f t="shared" si="4"/>
        <v>3.94</v>
      </c>
      <c r="O150" s="164"/>
    </row>
    <row r="151" spans="2:15" ht="45" x14ac:dyDescent="0.25">
      <c r="C151" s="167"/>
      <c r="D151" s="169"/>
      <c r="E151" s="171"/>
      <c r="F151" s="171"/>
      <c r="G151" s="173"/>
      <c r="J151" s="59" t="s">
        <v>306</v>
      </c>
      <c r="K151" s="3">
        <v>1</v>
      </c>
      <c r="L151" s="3">
        <v>1.56</v>
      </c>
      <c r="M151" s="95">
        <v>2</v>
      </c>
      <c r="N151" s="3">
        <f t="shared" si="4"/>
        <v>3.12</v>
      </c>
      <c r="O151" s="164"/>
    </row>
    <row r="152" spans="2:15" ht="45" x14ac:dyDescent="0.25">
      <c r="C152" s="167"/>
      <c r="D152" s="169"/>
      <c r="E152" s="171"/>
      <c r="F152" s="171"/>
      <c r="G152" s="173"/>
      <c r="J152" s="59" t="s">
        <v>307</v>
      </c>
      <c r="K152" s="3">
        <v>1000</v>
      </c>
      <c r="L152" s="3">
        <v>568.89</v>
      </c>
      <c r="M152" s="95">
        <v>1</v>
      </c>
      <c r="N152" s="3">
        <f t="shared" si="4"/>
        <v>0.56999999999999995</v>
      </c>
      <c r="O152" s="164"/>
    </row>
    <row r="153" spans="2:15" ht="75" x14ac:dyDescent="0.25">
      <c r="C153" s="167"/>
      <c r="D153" s="169"/>
      <c r="E153" s="171"/>
      <c r="F153" s="171"/>
      <c r="G153" s="173"/>
      <c r="J153" s="59" t="s">
        <v>308</v>
      </c>
      <c r="K153" s="3">
        <v>1000</v>
      </c>
      <c r="L153" s="3">
        <v>757.05</v>
      </c>
      <c r="M153" s="95">
        <v>1</v>
      </c>
      <c r="N153" s="3">
        <f t="shared" si="4"/>
        <v>0.76</v>
      </c>
      <c r="O153" s="164"/>
    </row>
    <row r="154" spans="2:15" ht="30" x14ac:dyDescent="0.25">
      <c r="C154" s="167"/>
      <c r="D154" s="169"/>
      <c r="E154" s="171"/>
      <c r="F154" s="171"/>
      <c r="G154" s="173"/>
      <c r="J154" s="59" t="s">
        <v>309</v>
      </c>
      <c r="K154" s="3">
        <v>1</v>
      </c>
      <c r="L154" s="3">
        <v>934.72</v>
      </c>
      <c r="M154" s="95">
        <v>2.0000000000000002E-5</v>
      </c>
      <c r="N154" s="3">
        <f t="shared" si="4"/>
        <v>0.02</v>
      </c>
      <c r="O154" s="164"/>
    </row>
    <row r="155" spans="2:15" ht="60.75" thickBot="1" x14ac:dyDescent="0.3">
      <c r="B155">
        <v>59</v>
      </c>
      <c r="C155" s="175"/>
      <c r="D155" s="176"/>
      <c r="E155" s="177"/>
      <c r="F155" s="177"/>
      <c r="G155" s="174"/>
      <c r="H155">
        <f>E149/60</f>
        <v>0.11666666666666667</v>
      </c>
      <c r="I155">
        <f>F149/60</f>
        <v>0.11666666666666667</v>
      </c>
      <c r="J155" s="59" t="s">
        <v>310</v>
      </c>
      <c r="K155" s="3">
        <v>1</v>
      </c>
      <c r="L155" s="3">
        <v>0.99</v>
      </c>
      <c r="M155" s="95">
        <v>1</v>
      </c>
      <c r="N155" s="3">
        <f t="shared" si="4"/>
        <v>0.99</v>
      </c>
      <c r="O155" s="165"/>
    </row>
    <row r="156" spans="2:15" ht="75" x14ac:dyDescent="0.25">
      <c r="C156" s="166" t="s">
        <v>115</v>
      </c>
      <c r="D156" s="168" t="s">
        <v>116</v>
      </c>
      <c r="E156" s="170">
        <v>8</v>
      </c>
      <c r="F156" s="170">
        <v>10</v>
      </c>
      <c r="G156" s="172">
        <v>1</v>
      </c>
      <c r="J156" s="59" t="s">
        <v>311</v>
      </c>
      <c r="K156" s="3">
        <v>1</v>
      </c>
      <c r="L156" s="3">
        <v>10.56</v>
      </c>
      <c r="M156" s="95">
        <v>1</v>
      </c>
      <c r="N156" s="3">
        <f t="shared" si="4"/>
        <v>10.56</v>
      </c>
      <c r="O156" s="163">
        <f>SUM(N156:N158)</f>
        <v>18.72</v>
      </c>
    </row>
    <row r="157" spans="2:15" ht="30.75" customHeight="1" x14ac:dyDescent="0.25">
      <c r="C157" s="167"/>
      <c r="D157" s="169"/>
      <c r="E157" s="171"/>
      <c r="F157" s="171"/>
      <c r="G157" s="173"/>
      <c r="J157" s="59" t="s">
        <v>312</v>
      </c>
      <c r="K157" s="3">
        <v>1</v>
      </c>
      <c r="L157" s="3">
        <v>1.56</v>
      </c>
      <c r="M157" s="95">
        <v>5</v>
      </c>
      <c r="N157" s="3">
        <f t="shared" si="4"/>
        <v>7.8</v>
      </c>
      <c r="O157" s="164"/>
    </row>
    <row r="158" spans="2:15" ht="30" x14ac:dyDescent="0.25">
      <c r="B158">
        <v>60</v>
      </c>
      <c r="C158" s="167"/>
      <c r="D158" s="169"/>
      <c r="E158" s="171"/>
      <c r="F158" s="171"/>
      <c r="G158" s="173"/>
      <c r="H158">
        <f>E156/60</f>
        <v>0.13333333333333333</v>
      </c>
      <c r="I158">
        <f>F156/60</f>
        <v>0.16666666666666666</v>
      </c>
      <c r="J158" s="62" t="s">
        <v>313</v>
      </c>
      <c r="K158" s="63">
        <v>1</v>
      </c>
      <c r="L158" s="63">
        <v>0.36</v>
      </c>
      <c r="M158" s="97">
        <v>1</v>
      </c>
      <c r="N158" s="3">
        <f t="shared" si="4"/>
        <v>0.36</v>
      </c>
      <c r="O158" s="165"/>
    </row>
    <row r="159" spans="2:15" ht="30" x14ac:dyDescent="0.25">
      <c r="B159">
        <v>61</v>
      </c>
      <c r="C159" s="3" t="s">
        <v>334</v>
      </c>
      <c r="D159" s="3" t="s">
        <v>335</v>
      </c>
      <c r="E159" s="3">
        <v>0.8</v>
      </c>
      <c r="F159" s="3">
        <v>0.8</v>
      </c>
      <c r="G159" s="3"/>
      <c r="H159" s="3">
        <f>E159/60</f>
        <v>1.3333333333333334E-2</v>
      </c>
      <c r="I159" s="3">
        <f>F159/60</f>
        <v>1.3333333333333334E-2</v>
      </c>
      <c r="J159" s="149" t="s">
        <v>197</v>
      </c>
      <c r="K159" s="3">
        <v>1150</v>
      </c>
      <c r="L159" s="3">
        <v>13702.7</v>
      </c>
      <c r="M159" s="3">
        <v>1</v>
      </c>
      <c r="N159" s="3">
        <f>ROUND(L159/K159*M159,2)</f>
        <v>11.92</v>
      </c>
      <c r="O159" s="148">
        <f>SUM(N159)</f>
        <v>11.92</v>
      </c>
    </row>
    <row r="160" spans="2:15" x14ac:dyDescent="0.25">
      <c r="J160" s="58" t="s">
        <v>192</v>
      </c>
      <c r="O160" s="146"/>
    </row>
    <row r="161" spans="15:15" x14ac:dyDescent="0.25">
      <c r="O161" s="147"/>
    </row>
  </sheetData>
  <mergeCells count="158">
    <mergeCell ref="E40:E41"/>
    <mergeCell ref="F40:F41"/>
    <mergeCell ref="G40:G41"/>
    <mergeCell ref="E43:E45"/>
    <mergeCell ref="F43:F45"/>
    <mergeCell ref="G43:G45"/>
    <mergeCell ref="E52:E54"/>
    <mergeCell ref="F52:F54"/>
    <mergeCell ref="G52:G54"/>
    <mergeCell ref="E46:E49"/>
    <mergeCell ref="F46:F49"/>
    <mergeCell ref="G46:G49"/>
    <mergeCell ref="E50:E51"/>
    <mergeCell ref="F50:F51"/>
    <mergeCell ref="G50:G51"/>
    <mergeCell ref="F29:F30"/>
    <mergeCell ref="G29:G30"/>
    <mergeCell ref="E31:E33"/>
    <mergeCell ref="F31:F33"/>
    <mergeCell ref="G31:G33"/>
    <mergeCell ref="E34:E35"/>
    <mergeCell ref="F34:F35"/>
    <mergeCell ref="G34:G35"/>
    <mergeCell ref="E37:E39"/>
    <mergeCell ref="F37:F39"/>
    <mergeCell ref="G37:G39"/>
    <mergeCell ref="C29:C30"/>
    <mergeCell ref="D29:D30"/>
    <mergeCell ref="C34:C35"/>
    <mergeCell ref="D34:D35"/>
    <mergeCell ref="C37:C39"/>
    <mergeCell ref="D37:D39"/>
    <mergeCell ref="C31:C33"/>
    <mergeCell ref="D31:D33"/>
    <mergeCell ref="E29:E30"/>
    <mergeCell ref="C55:C57"/>
    <mergeCell ref="D55:D57"/>
    <mergeCell ref="C58:C60"/>
    <mergeCell ref="D58:D60"/>
    <mergeCell ref="C61:C63"/>
    <mergeCell ref="D61:D63"/>
    <mergeCell ref="C40:C41"/>
    <mergeCell ref="D40:D41"/>
    <mergeCell ref="C43:C45"/>
    <mergeCell ref="D43:D45"/>
    <mergeCell ref="C52:C54"/>
    <mergeCell ref="D52:D54"/>
    <mergeCell ref="C46:C49"/>
    <mergeCell ref="D46:D49"/>
    <mergeCell ref="C50:C51"/>
    <mergeCell ref="D50:D51"/>
    <mergeCell ref="C75:C86"/>
    <mergeCell ref="D75:D86"/>
    <mergeCell ref="E75:E86"/>
    <mergeCell ref="F75:F86"/>
    <mergeCell ref="G75:G86"/>
    <mergeCell ref="C71:C73"/>
    <mergeCell ref="D71:D73"/>
    <mergeCell ref="C64:C66"/>
    <mergeCell ref="D64:D66"/>
    <mergeCell ref="C67:C68"/>
    <mergeCell ref="D67:D68"/>
    <mergeCell ref="C69:C70"/>
    <mergeCell ref="D69:D70"/>
    <mergeCell ref="C107:C112"/>
    <mergeCell ref="D107:D112"/>
    <mergeCell ref="E107:E112"/>
    <mergeCell ref="F107:F112"/>
    <mergeCell ref="G107:G112"/>
    <mergeCell ref="C87:C90"/>
    <mergeCell ref="D87:D90"/>
    <mergeCell ref="E87:E90"/>
    <mergeCell ref="F87:F90"/>
    <mergeCell ref="G87:G90"/>
    <mergeCell ref="C91:C98"/>
    <mergeCell ref="D91:D98"/>
    <mergeCell ref="E91:E98"/>
    <mergeCell ref="F91:F98"/>
    <mergeCell ref="G91:G98"/>
    <mergeCell ref="C99:C106"/>
    <mergeCell ref="D99:D106"/>
    <mergeCell ref="E99:E106"/>
    <mergeCell ref="F99:F106"/>
    <mergeCell ref="G99:G106"/>
    <mergeCell ref="C119:C124"/>
    <mergeCell ref="D119:D124"/>
    <mergeCell ref="E119:E124"/>
    <mergeCell ref="F119:F124"/>
    <mergeCell ref="G119:G124"/>
    <mergeCell ref="C113:C118"/>
    <mergeCell ref="D113:D118"/>
    <mergeCell ref="E113:E118"/>
    <mergeCell ref="F113:F118"/>
    <mergeCell ref="G113:G118"/>
    <mergeCell ref="G131:G138"/>
    <mergeCell ref="C128:C130"/>
    <mergeCell ref="D128:D130"/>
    <mergeCell ref="E128:E130"/>
    <mergeCell ref="F128:F130"/>
    <mergeCell ref="G128:G130"/>
    <mergeCell ref="C125:C127"/>
    <mergeCell ref="D125:D127"/>
    <mergeCell ref="E125:E127"/>
    <mergeCell ref="F125:F127"/>
    <mergeCell ref="G125:G127"/>
    <mergeCell ref="C141:C144"/>
    <mergeCell ref="D141:D144"/>
    <mergeCell ref="E141:E144"/>
    <mergeCell ref="F141:F144"/>
    <mergeCell ref="C146:C148"/>
    <mergeCell ref="D146:D148"/>
    <mergeCell ref="E146:E148"/>
    <mergeCell ref="F146:F148"/>
    <mergeCell ref="C131:C138"/>
    <mergeCell ref="D131:D138"/>
    <mergeCell ref="E131:E138"/>
    <mergeCell ref="F131:F138"/>
    <mergeCell ref="C156:C158"/>
    <mergeCell ref="D156:D158"/>
    <mergeCell ref="E156:E158"/>
    <mergeCell ref="F156:F158"/>
    <mergeCell ref="G156:G158"/>
    <mergeCell ref="G146:G148"/>
    <mergeCell ref="C149:C155"/>
    <mergeCell ref="D149:D155"/>
    <mergeCell ref="E149:E155"/>
    <mergeCell ref="F149:F155"/>
    <mergeCell ref="G149:G155"/>
    <mergeCell ref="O31:O33"/>
    <mergeCell ref="O29:O30"/>
    <mergeCell ref="O34:O35"/>
    <mergeCell ref="O37:O39"/>
    <mergeCell ref="O40:O41"/>
    <mergeCell ref="O43:O45"/>
    <mergeCell ref="O46:O49"/>
    <mergeCell ref="O50:O51"/>
    <mergeCell ref="O52:O54"/>
    <mergeCell ref="O55:O57"/>
    <mergeCell ref="O58:O60"/>
    <mergeCell ref="O61:O63"/>
    <mergeCell ref="O64:O66"/>
    <mergeCell ref="O67:O68"/>
    <mergeCell ref="O69:O70"/>
    <mergeCell ref="O75:O86"/>
    <mergeCell ref="O87:O90"/>
    <mergeCell ref="O91:O98"/>
    <mergeCell ref="O71:O73"/>
    <mergeCell ref="O149:O155"/>
    <mergeCell ref="O156:O158"/>
    <mergeCell ref="O107:O112"/>
    <mergeCell ref="O99:O106"/>
    <mergeCell ref="O113:O118"/>
    <mergeCell ref="O119:O124"/>
    <mergeCell ref="O125:O127"/>
    <mergeCell ref="O128:O130"/>
    <mergeCell ref="O131:O138"/>
    <mergeCell ref="O141:O144"/>
    <mergeCell ref="O146:O148"/>
  </mergeCells>
  <pageMargins left="0" right="0" top="0" bottom="0" header="0.31496062992125984" footer="0.31496062992125984"/>
  <pageSetup paperSize="9" scale="50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фибриногена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наименование!C33</f>
        <v>A09.05.050</v>
      </c>
      <c r="C7" s="43" t="str">
        <f>наименование!D33</f>
        <v>Исследование уровня фибриногена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380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63.93460612031123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319.67303060155615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169.27945909135332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наименование!N33</f>
        <v>25.23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24.408772594015367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75.756587815069423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наименование!I33</f>
        <v>0.05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13.987692074403562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наименование!H33</f>
        <v>1.6666666666666666E-2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3.6883971896482004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'25'!L27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Микроскопическое исследование влагалищных мазков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наименование!C34</f>
        <v>A12.20.001</v>
      </c>
      <c r="C7" s="43" t="str">
        <f>наименование!D34</f>
        <v>Микроскопическое исследование влагалищных мазков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770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128.65684113263598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643.28420566317982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387.60432372114667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наименование!N34</f>
        <v>1.33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55.889508655984628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173.46216218493058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наименование!I34</f>
        <v>0.33333333333333331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93.251280496023725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наименование!H34</f>
        <v>0.1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22.130383137889204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'26'!L27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Экспресс-исследование кала на скрытую кровь иммунохроматографическим методом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наименование!C35</f>
        <v>A09.19.001.001</v>
      </c>
      <c r="C7" s="43" t="str">
        <f>наименование!D35</f>
        <v>Экспресс-исследование кала на скрытую кровь иммунохроматографическим методом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650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109.13543589360444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545.67717946802213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264.29273477325955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наименование!N35</f>
        <v>100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38.108943022139101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118.2772905715056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наименование!I35</f>
        <v>8.3333333333333329E-2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23.312820124005931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наименование!H35</f>
        <v>0.16666666666666666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36.883971896482002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'27'!L26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белка в моче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наименование!C36</f>
        <v>A09.28.003</v>
      </c>
      <c r="C7" s="43" t="str">
        <f>наименование!D36</f>
        <v>Определение белка в моче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460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76.764847218033282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383.82423609016638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223.08378521616794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наименование!N36</f>
        <v>3.7399999999999998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32.166935149615853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99.835304623264591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наименование!I36</f>
        <v>8.3333333333333329E-2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23.312820124005931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наименование!H36</f>
        <v>8.3333333333333329E-2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18.441985948241001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'28'!L27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глюкозы в моче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наименование!C37</f>
        <v>A09.28.011</v>
      </c>
      <c r="C7" s="43" t="str">
        <f>наименование!D37</f>
        <v>Исследование уровня глюкозы в моче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450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76.400847218033277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382.00423609016639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223.08378521616794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наименование!N37</f>
        <v>1.92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32.166935149615853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99.835304623264591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наименование!I37</f>
        <v>8.3333333333333329E-2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23.312820124005931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наименование!H37</f>
        <v>8.3333333333333329E-2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18.441985948241001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'29'!L27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активности альфа-амилазы в моче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наименование!C38</f>
        <v>A09.28.027</v>
      </c>
      <c r="C7" s="43" t="str">
        <f>наименование!D38</f>
        <v>Определение активности альфа-амилазы в моче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380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64.13715540029672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320.68577700148359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наименование!N38</f>
        <v>65.349999999999994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наименование!I38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наименование!H38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'30'!L27</f>
        <v>45474</v>
      </c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скорости оседания эритроцитов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наименование!C39</f>
        <v>A12.05.001</v>
      </c>
      <c r="C7" s="43" t="str">
        <f>наименование!D39</f>
        <v>Исследование скорости оседания эритроцитов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330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55.392953698160319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276.96476849080159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156.68408252363022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наименование!N39</f>
        <v>2.5700000000000003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22.592617910938134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70.119856955115253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наименование!I39</f>
        <v>1.6666666666666666E-2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4.6625640248011866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наименование!H39</f>
        <v>3.3333333333333333E-2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7.3767943792964008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'31'!L27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основных групп по системе AB0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наименование!C40</f>
        <v>A12.05.005</v>
      </c>
      <c r="C7" s="43" t="str">
        <f>наименование!D40</f>
        <v>Определение основных групп по системе AB0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540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90.243739171522634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451.21869585761317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265.22350157564193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наименование!N40</f>
        <v>4.0600000000000005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38.243152307420139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118.69383087343309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наименование!I40</f>
        <v>0.21666666666666667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60.613332322415431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наименование!H40</f>
        <v>0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0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'32'!L26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антигена D системы Резус (резус-фактор)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наименование!C41</f>
        <v>A12.05.006</v>
      </c>
      <c r="C7" s="43" t="str">
        <f>наименование!D41</f>
        <v>Определение антигена D системы Резус (резус-фактор)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540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90.509739171522639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452.54869585761315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265.22350157564193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наименование!N41</f>
        <v>5.3900000000000006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38.243152307420139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118.69383087343309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наименование!I41</f>
        <v>0.21666666666666667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60.613332322415431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наименование!H41</f>
        <v>0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0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'33'!L26</f>
        <v>45474</v>
      </c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протромбинового (тромбопластинового) времени в крови или в плазме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наименование!C42</f>
        <v>A12.05.027</v>
      </c>
      <c r="C7" s="43" t="str">
        <f>наименование!D42</f>
        <v>Определение протромбинового (тромбопластинового) времени в крови или в плазме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370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62.454606120311226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312.27303060155612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169.27945909135332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наименование!N42</f>
        <v>17.830000000000002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24.408772594015367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75.756587815069423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наименование!I42</f>
        <v>0.05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13.987692074403562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наименование!H42</f>
        <v>1.6666666666666666E-2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3.6883971896482004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'34'!L26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T42"/>
  <sheetViews>
    <sheetView workbookViewId="0">
      <selection activeCell="O2" sqref="O2"/>
    </sheetView>
  </sheetViews>
  <sheetFormatPr defaultRowHeight="15" x14ac:dyDescent="0.25"/>
  <cols>
    <col min="1" max="1" width="12.42578125" customWidth="1"/>
    <col min="6" max="6" width="11.42578125" style="6" bestFit="1" customWidth="1"/>
    <col min="7" max="7" width="12.28515625" customWidth="1"/>
    <col min="12" max="12" width="15.28515625" customWidth="1"/>
    <col min="15" max="15" width="11.140625" customWidth="1"/>
  </cols>
  <sheetData>
    <row r="1" spans="1:20" x14ac:dyDescent="0.25">
      <c r="A1" s="5" t="s">
        <v>118</v>
      </c>
      <c r="L1" s="7" t="s">
        <v>119</v>
      </c>
      <c r="M1" s="8"/>
      <c r="N1" s="8"/>
      <c r="O1" s="8"/>
      <c r="P1" s="9"/>
    </row>
    <row r="2" spans="1:20" x14ac:dyDescent="0.25">
      <c r="A2" s="3" t="s">
        <v>120</v>
      </c>
      <c r="B2" s="3" t="s">
        <v>121</v>
      </c>
      <c r="C2" s="3" t="s">
        <v>122</v>
      </c>
      <c r="D2" s="3" t="s">
        <v>123</v>
      </c>
      <c r="E2" s="3" t="s">
        <v>124</v>
      </c>
      <c r="F2" s="10" t="s">
        <v>125</v>
      </c>
      <c r="L2" s="11" t="s">
        <v>126</v>
      </c>
      <c r="M2" s="11"/>
      <c r="N2" s="11"/>
      <c r="O2" s="12">
        <v>96768</v>
      </c>
    </row>
    <row r="3" spans="1:20" x14ac:dyDescent="0.25">
      <c r="A3" s="3">
        <v>20820</v>
      </c>
      <c r="B3" s="13">
        <v>0.25</v>
      </c>
      <c r="C3" s="13">
        <v>0.05</v>
      </c>
      <c r="D3" s="13">
        <v>0</v>
      </c>
      <c r="E3" s="13">
        <v>0.25</v>
      </c>
      <c r="F3" s="10">
        <f>(A3+(A3*(B3+C3+D3)))*(1+E3)*1.1</f>
        <v>37215.75</v>
      </c>
    </row>
    <row r="4" spans="1:20" x14ac:dyDescent="0.25">
      <c r="A4" s="3">
        <v>20820</v>
      </c>
      <c r="B4" s="13">
        <v>0.25</v>
      </c>
      <c r="C4" s="13">
        <v>0.05</v>
      </c>
      <c r="D4" s="13">
        <v>0.1</v>
      </c>
      <c r="E4" s="13">
        <v>0.25</v>
      </c>
      <c r="F4" s="10">
        <f>(A4+(A4*(B4+C4+D4)))*(1+E4)*1.1</f>
        <v>40078.5</v>
      </c>
    </row>
    <row r="5" spans="1:20" x14ac:dyDescent="0.25">
      <c r="A5" s="3">
        <v>20820</v>
      </c>
      <c r="B5" s="13">
        <v>0.25</v>
      </c>
      <c r="C5" s="13">
        <v>0.05</v>
      </c>
      <c r="D5" s="13">
        <v>0.2</v>
      </c>
      <c r="E5" s="13">
        <v>0.25</v>
      </c>
      <c r="F5" s="10">
        <f>(A5+(A5*(B5+C5+D5)))*(1+E5)*1.1</f>
        <v>42941.25</v>
      </c>
    </row>
    <row r="6" spans="1:20" x14ac:dyDescent="0.25">
      <c r="A6" s="3">
        <v>20820</v>
      </c>
      <c r="B6" s="13">
        <v>0.25</v>
      </c>
      <c r="C6" s="13">
        <v>0.05</v>
      </c>
      <c r="D6" s="13">
        <v>0.3</v>
      </c>
      <c r="E6" s="13">
        <v>0.25</v>
      </c>
      <c r="F6" s="10">
        <f>(A6+(A6*(B6+C6+D6)))*(1+E6)*1.1</f>
        <v>45804.000000000007</v>
      </c>
    </row>
    <row r="7" spans="1:20" x14ac:dyDescent="0.25">
      <c r="A7" t="s">
        <v>127</v>
      </c>
      <c r="B7" s="14"/>
      <c r="C7" s="14"/>
      <c r="D7" s="14"/>
      <c r="E7" s="14"/>
      <c r="F7" s="15">
        <f>(F3+F4+F5+F6)/4</f>
        <v>41509.875</v>
      </c>
      <c r="L7" s="16" t="s">
        <v>128</v>
      </c>
      <c r="M7" s="9"/>
      <c r="N7" s="9"/>
    </row>
    <row r="8" spans="1:20" x14ac:dyDescent="0.25">
      <c r="A8" t="s">
        <v>129</v>
      </c>
      <c r="G8" t="s">
        <v>187</v>
      </c>
      <c r="L8" s="17" t="s">
        <v>130</v>
      </c>
      <c r="M8" s="18" t="s">
        <v>131</v>
      </c>
      <c r="N8" s="18" t="s">
        <v>132</v>
      </c>
      <c r="O8" s="18" t="s">
        <v>133</v>
      </c>
      <c r="Q8" s="19"/>
      <c r="R8" s="19"/>
      <c r="S8" s="19"/>
      <c r="T8" s="19"/>
    </row>
    <row r="9" spans="1:20" x14ac:dyDescent="0.25">
      <c r="A9" s="3">
        <v>16470</v>
      </c>
      <c r="B9" s="13">
        <v>0.25</v>
      </c>
      <c r="C9" s="13">
        <v>0.05</v>
      </c>
      <c r="D9" s="13">
        <v>0</v>
      </c>
      <c r="E9" s="13">
        <v>0.25</v>
      </c>
      <c r="F9" s="10">
        <f>((A9+(A9*(B9+C9+D9)))*(1+E9))*1.1</f>
        <v>29440.125000000004</v>
      </c>
      <c r="G9" s="3">
        <v>17290</v>
      </c>
      <c r="H9">
        <f>((G9+(G9*(B9+C9+D9)))*(1+E9))*1.1</f>
        <v>30905.875000000004</v>
      </c>
      <c r="L9" s="20" t="s">
        <v>134</v>
      </c>
      <c r="M9" s="18">
        <v>2</v>
      </c>
      <c r="N9" s="18">
        <v>556.13</v>
      </c>
      <c r="O9" s="18">
        <f>M9*N9</f>
        <v>1112.26</v>
      </c>
      <c r="Q9" s="19"/>
      <c r="R9" s="19"/>
      <c r="S9" s="19"/>
      <c r="T9" s="19"/>
    </row>
    <row r="10" spans="1:20" ht="45" x14ac:dyDescent="0.25">
      <c r="A10" s="3">
        <v>16470</v>
      </c>
      <c r="B10" s="13">
        <v>0.25</v>
      </c>
      <c r="C10" s="13">
        <v>0.05</v>
      </c>
      <c r="D10" s="13">
        <v>0.1</v>
      </c>
      <c r="E10" s="13">
        <v>0.25</v>
      </c>
      <c r="F10" s="10">
        <f>((A10+(A10*(B10+C10+D10)))*(1+E10))*1.1</f>
        <v>31704.750000000004</v>
      </c>
      <c r="G10" s="3">
        <v>17290</v>
      </c>
      <c r="H10">
        <f>((G10+(G10*(B10+C10+D10)))*(1+E10))*1.1</f>
        <v>33283.25</v>
      </c>
      <c r="L10" s="20" t="s">
        <v>135</v>
      </c>
      <c r="M10" s="18">
        <v>2</v>
      </c>
      <c r="N10" s="18">
        <v>272.33999999999997</v>
      </c>
      <c r="O10" s="18">
        <f>M10*N10</f>
        <v>544.67999999999995</v>
      </c>
      <c r="Q10" s="19"/>
      <c r="R10" s="19"/>
      <c r="S10" s="19"/>
      <c r="T10" s="19"/>
    </row>
    <row r="11" spans="1:20" x14ac:dyDescent="0.25">
      <c r="A11" s="3">
        <v>16470</v>
      </c>
      <c r="B11" s="13">
        <v>0.25</v>
      </c>
      <c r="C11" s="13">
        <v>0.05</v>
      </c>
      <c r="D11" s="13">
        <v>0.2</v>
      </c>
      <c r="E11" s="13">
        <v>0.25</v>
      </c>
      <c r="F11" s="10">
        <f>((A11+(A11*(B11+C11+D11)))*(1+E11))*1.1</f>
        <v>33969.375</v>
      </c>
      <c r="G11" s="3">
        <v>17290</v>
      </c>
      <c r="H11">
        <f>((G11+(G11*(B11+C11+D11)))*(1+E11))*1.1</f>
        <v>35660.625</v>
      </c>
      <c r="L11" s="21" t="s">
        <v>136</v>
      </c>
      <c r="M11" s="18">
        <v>12</v>
      </c>
      <c r="N11" s="18">
        <f>O11/M11</f>
        <v>126.37166666666667</v>
      </c>
      <c r="O11" s="18">
        <v>1516.46</v>
      </c>
      <c r="Q11" s="19"/>
      <c r="R11" s="19"/>
      <c r="S11" s="19"/>
      <c r="T11" s="19"/>
    </row>
    <row r="12" spans="1:20" x14ac:dyDescent="0.25">
      <c r="A12" s="3">
        <v>16470</v>
      </c>
      <c r="B12" s="13">
        <v>0.25</v>
      </c>
      <c r="C12" s="13">
        <v>0.05</v>
      </c>
      <c r="D12" s="13">
        <v>0.3</v>
      </c>
      <c r="E12" s="13">
        <v>0.25</v>
      </c>
      <c r="F12" s="10">
        <f>((A12+(A12*(B12+C12+D12)))*(1+E12))*1.1</f>
        <v>36234</v>
      </c>
      <c r="G12" s="3">
        <v>17290</v>
      </c>
      <c r="H12">
        <f>((G12+(G12*(B12+C12+D12)))*(1+E12))*1.1</f>
        <v>38038</v>
      </c>
      <c r="L12" s="22" t="s">
        <v>137</v>
      </c>
      <c r="O12" s="23">
        <f>SUM(O9:O11)</f>
        <v>3173.4</v>
      </c>
      <c r="Q12" s="19"/>
      <c r="R12" s="19"/>
      <c r="S12" s="19"/>
      <c r="T12" s="19"/>
    </row>
    <row r="13" spans="1:20" x14ac:dyDescent="0.25">
      <c r="A13" t="s">
        <v>127</v>
      </c>
      <c r="B13" s="14"/>
      <c r="C13" s="14"/>
      <c r="D13" s="14"/>
      <c r="E13" s="14"/>
      <c r="F13" s="15">
        <f>(F9+F10+F11+F12)/4</f>
        <v>32837.0625</v>
      </c>
      <c r="H13" s="15">
        <f>(H9+H10+H11+H12)/4</f>
        <v>34471.9375</v>
      </c>
      <c r="O13">
        <f>O12/G27</f>
        <v>1.8512425621281064E-2</v>
      </c>
      <c r="Q13" s="24"/>
      <c r="R13" s="24"/>
      <c r="S13" s="24"/>
      <c r="T13" s="24"/>
    </row>
    <row r="15" spans="1:20" x14ac:dyDescent="0.25">
      <c r="A15" s="16" t="s">
        <v>138</v>
      </c>
      <c r="B15" s="9"/>
      <c r="C15" s="9"/>
      <c r="E15" t="s">
        <v>186</v>
      </c>
    </row>
    <row r="16" spans="1:20" x14ac:dyDescent="0.25">
      <c r="A16">
        <v>2024</v>
      </c>
      <c r="B16" s="15">
        <v>148.38</v>
      </c>
      <c r="F16" s="50">
        <v>0.25</v>
      </c>
    </row>
    <row r="18" spans="1:9" x14ac:dyDescent="0.25">
      <c r="A18" s="16" t="s">
        <v>139</v>
      </c>
      <c r="B18" s="9"/>
      <c r="C18" s="9"/>
      <c r="D18" s="9"/>
    </row>
    <row r="19" spans="1:9" x14ac:dyDescent="0.25">
      <c r="A19" s="186" t="s">
        <v>140</v>
      </c>
      <c r="B19" s="186"/>
      <c r="C19" s="186"/>
      <c r="D19" s="25" t="s">
        <v>131</v>
      </c>
      <c r="E19" s="25" t="s">
        <v>132</v>
      </c>
      <c r="F19" s="25" t="s">
        <v>133</v>
      </c>
      <c r="G19" s="26"/>
    </row>
    <row r="20" spans="1:9" x14ac:dyDescent="0.25">
      <c r="A20" s="187" t="s">
        <v>141</v>
      </c>
      <c r="B20" s="187"/>
      <c r="C20" s="187"/>
      <c r="D20" s="18">
        <v>1</v>
      </c>
      <c r="E20" s="27">
        <v>5.29</v>
      </c>
      <c r="F20" s="27">
        <f>E20</f>
        <v>5.29</v>
      </c>
      <c r="G20" s="3"/>
    </row>
    <row r="21" spans="1:9" ht="15" customHeight="1" x14ac:dyDescent="0.25">
      <c r="A21" s="187" t="s">
        <v>142</v>
      </c>
      <c r="B21" s="187"/>
      <c r="C21" s="187"/>
      <c r="D21" s="18">
        <v>1</v>
      </c>
      <c r="E21" s="27">
        <v>25.99</v>
      </c>
      <c r="F21" s="27">
        <f>E21/20</f>
        <v>1.2994999999999999</v>
      </c>
      <c r="G21" s="3"/>
    </row>
    <row r="22" spans="1:9" x14ac:dyDescent="0.25">
      <c r="A22" s="187" t="s">
        <v>143</v>
      </c>
      <c r="B22" s="187"/>
      <c r="C22" s="187"/>
      <c r="D22" s="18">
        <v>1</v>
      </c>
      <c r="E22" s="27">
        <v>5.72</v>
      </c>
      <c r="F22" s="27">
        <f>E22</f>
        <v>5.72</v>
      </c>
      <c r="G22" s="3"/>
    </row>
    <row r="23" spans="1:9" ht="15" customHeight="1" x14ac:dyDescent="0.25">
      <c r="A23" s="187" t="s">
        <v>144</v>
      </c>
      <c r="B23" s="187"/>
      <c r="C23" s="187"/>
      <c r="D23" s="18">
        <v>1</v>
      </c>
      <c r="E23" s="27">
        <v>2.2000000000000002</v>
      </c>
      <c r="F23" s="27">
        <f>E23</f>
        <v>2.2000000000000002</v>
      </c>
      <c r="G23" s="3"/>
    </row>
    <row r="24" spans="1:9" ht="15" customHeight="1" x14ac:dyDescent="0.25">
      <c r="A24" s="187" t="s">
        <v>145</v>
      </c>
      <c r="B24" s="187"/>
      <c r="C24" s="187"/>
      <c r="D24" s="18">
        <v>755</v>
      </c>
      <c r="E24" s="27">
        <v>15810</v>
      </c>
      <c r="F24" s="27">
        <f>E24/D24*5/10</f>
        <v>10.47019867549669</v>
      </c>
      <c r="G24" s="3"/>
    </row>
    <row r="25" spans="1:9" x14ac:dyDescent="0.25">
      <c r="A25" t="s">
        <v>125</v>
      </c>
      <c r="F25" s="28">
        <f>SUM(F20:F24)</f>
        <v>24.979698675496689</v>
      </c>
      <c r="G25" s="29">
        <f>F25/G27</f>
        <v>1.4572219505014987E-4</v>
      </c>
    </row>
    <row r="27" spans="1:9" x14ac:dyDescent="0.25">
      <c r="A27" s="16" t="s">
        <v>146</v>
      </c>
      <c r="B27" s="9"/>
      <c r="C27" s="9"/>
      <c r="D27" s="9"/>
      <c r="E27" s="9"/>
      <c r="F27" s="6">
        <v>2023</v>
      </c>
      <c r="G27" s="15">
        <v>171420</v>
      </c>
    </row>
    <row r="29" spans="1:9" x14ac:dyDescent="0.25">
      <c r="A29" s="16" t="s">
        <v>147</v>
      </c>
      <c r="B29" s="9"/>
      <c r="C29" s="9"/>
      <c r="D29" s="9"/>
    </row>
    <row r="31" spans="1:9" x14ac:dyDescent="0.25">
      <c r="A31" s="188" t="s">
        <v>130</v>
      </c>
      <c r="B31" s="188"/>
      <c r="C31" s="188"/>
      <c r="D31" s="30" t="s">
        <v>131</v>
      </c>
      <c r="E31" s="30" t="s">
        <v>132</v>
      </c>
      <c r="F31" s="30" t="s">
        <v>133</v>
      </c>
      <c r="H31" s="31"/>
      <c r="I31" s="31"/>
    </row>
    <row r="32" spans="1:9" x14ac:dyDescent="0.25">
      <c r="A32" s="185" t="s">
        <v>148</v>
      </c>
      <c r="B32" s="185"/>
      <c r="C32" s="185"/>
      <c r="D32" s="32">
        <v>36</v>
      </c>
      <c r="E32" s="33">
        <f t="shared" ref="E32:E40" si="0">F32/D32</f>
        <v>86.977777777777774</v>
      </c>
      <c r="F32" s="32">
        <v>3131.2</v>
      </c>
      <c r="H32" s="19"/>
      <c r="I32" s="19"/>
    </row>
    <row r="33" spans="1:11" x14ac:dyDescent="0.25">
      <c r="A33" s="185" t="s">
        <v>149</v>
      </c>
      <c r="B33" s="185"/>
      <c r="C33" s="185"/>
      <c r="D33" s="32">
        <v>2</v>
      </c>
      <c r="E33" s="33">
        <f t="shared" si="0"/>
        <v>142.56</v>
      </c>
      <c r="F33" s="32">
        <v>285.12</v>
      </c>
      <c r="H33" s="19"/>
      <c r="I33" s="19"/>
    </row>
    <row r="34" spans="1:11" x14ac:dyDescent="0.25">
      <c r="A34" s="185" t="s">
        <v>150</v>
      </c>
      <c r="B34" s="185"/>
      <c r="C34" s="185"/>
      <c r="D34" s="32">
        <v>47</v>
      </c>
      <c r="E34" s="33">
        <f t="shared" si="0"/>
        <v>14.48404255319149</v>
      </c>
      <c r="F34" s="32">
        <v>680.75</v>
      </c>
      <c r="H34" s="19"/>
      <c r="I34" s="19"/>
    </row>
    <row r="35" spans="1:11" x14ac:dyDescent="0.25">
      <c r="A35" s="185" t="s">
        <v>151</v>
      </c>
      <c r="B35" s="185"/>
      <c r="C35" s="185"/>
      <c r="D35" s="32">
        <v>15</v>
      </c>
      <c r="E35" s="33">
        <f t="shared" si="0"/>
        <v>197.7</v>
      </c>
      <c r="F35" s="32">
        <v>2965.5</v>
      </c>
      <c r="H35" s="19"/>
      <c r="I35" s="19"/>
    </row>
    <row r="36" spans="1:11" x14ac:dyDescent="0.25">
      <c r="A36" s="185" t="s">
        <v>152</v>
      </c>
      <c r="B36" s="185"/>
      <c r="C36" s="185"/>
      <c r="D36" s="32"/>
      <c r="E36" s="33" t="e">
        <f t="shared" si="0"/>
        <v>#DIV/0!</v>
      </c>
      <c r="F36" s="32"/>
      <c r="H36" s="19"/>
      <c r="I36" s="19"/>
      <c r="K36" t="s">
        <v>153</v>
      </c>
    </row>
    <row r="37" spans="1:11" ht="30" customHeight="1" x14ac:dyDescent="0.25">
      <c r="A37" s="185" t="s">
        <v>154</v>
      </c>
      <c r="B37" s="185"/>
      <c r="C37" s="185"/>
      <c r="D37" s="32"/>
      <c r="E37" s="33" t="e">
        <f t="shared" si="0"/>
        <v>#DIV/0!</v>
      </c>
      <c r="F37" s="32"/>
      <c r="H37" s="19"/>
      <c r="I37" s="19"/>
    </row>
    <row r="38" spans="1:11" x14ac:dyDescent="0.25">
      <c r="A38" s="185" t="s">
        <v>155</v>
      </c>
      <c r="B38" s="185"/>
      <c r="C38" s="185"/>
      <c r="D38" s="32"/>
      <c r="E38" s="33" t="e">
        <f t="shared" si="0"/>
        <v>#DIV/0!</v>
      </c>
      <c r="F38" s="32"/>
      <c r="H38" s="19"/>
      <c r="I38" s="19"/>
    </row>
    <row r="39" spans="1:11" x14ac:dyDescent="0.25">
      <c r="A39" s="185" t="s">
        <v>156</v>
      </c>
      <c r="B39" s="185"/>
      <c r="C39" s="185"/>
      <c r="D39" s="32"/>
      <c r="E39" s="33" t="e">
        <f t="shared" si="0"/>
        <v>#DIV/0!</v>
      </c>
      <c r="F39" s="32"/>
      <c r="H39" s="19"/>
      <c r="I39" s="19"/>
    </row>
    <row r="40" spans="1:11" x14ac:dyDescent="0.25">
      <c r="A40" s="185" t="s">
        <v>157</v>
      </c>
      <c r="B40" s="185"/>
      <c r="C40" s="185"/>
      <c r="D40" s="32"/>
      <c r="E40" s="33" t="e">
        <f t="shared" si="0"/>
        <v>#DIV/0!</v>
      </c>
      <c r="F40" s="32"/>
      <c r="H40" s="24"/>
      <c r="I40" s="24"/>
    </row>
    <row r="41" spans="1:11" x14ac:dyDescent="0.25">
      <c r="A41" s="189" t="s">
        <v>137</v>
      </c>
      <c r="B41" s="189"/>
      <c r="C41" s="189"/>
      <c r="D41" s="34"/>
      <c r="E41" s="35"/>
      <c r="F41" s="36">
        <f>SUM(F32:F40)</f>
        <v>7062.57</v>
      </c>
      <c r="H41" s="24"/>
      <c r="I41" s="24"/>
    </row>
    <row r="42" spans="1:11" x14ac:dyDescent="0.25">
      <c r="A42" s="34"/>
      <c r="B42" s="34"/>
      <c r="C42" s="34"/>
      <c r="D42" s="34"/>
      <c r="E42" s="34"/>
      <c r="F42" s="37"/>
    </row>
  </sheetData>
  <mergeCells count="17">
    <mergeCell ref="A37:C37"/>
    <mergeCell ref="A38:C38"/>
    <mergeCell ref="A39:C39"/>
    <mergeCell ref="A40:C40"/>
    <mergeCell ref="A41:C41"/>
    <mergeCell ref="A36:C36"/>
    <mergeCell ref="A19:C19"/>
    <mergeCell ref="A20:C20"/>
    <mergeCell ref="A21:C21"/>
    <mergeCell ref="A22:C22"/>
    <mergeCell ref="A23:C23"/>
    <mergeCell ref="A24:C24"/>
    <mergeCell ref="A31:C31"/>
    <mergeCell ref="A32:C32"/>
    <mergeCell ref="A33:C33"/>
    <mergeCell ref="A34:C34"/>
    <mergeCell ref="A35:C35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тромбинового времени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наименование!C43</f>
        <v>A12.05.028</v>
      </c>
      <c r="C7" s="43" t="str">
        <f>наименование!D43</f>
        <v>Определение тромбинового времени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370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62.002606120311228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310.01303060155612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169.27945909135332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наименование!N43</f>
        <v>15.57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24.408772594015367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75.756587815069423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наименование!I43</f>
        <v>0.05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13.987692074403562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наименование!H43</f>
        <v>1.6666666666666666E-2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3.6883971896482004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'35'!L26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Активированное частичное тромбопластиновое время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наименование!C44</f>
        <v>A12.05.039</v>
      </c>
      <c r="C7" s="43" t="str">
        <f>наименование!D44</f>
        <v>Активированное частичное тромбопластиновое время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410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68.881976277576342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344.40988138788168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190.11662557049468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наименование!N44</f>
        <v>16.8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27.41332885159725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85.081715864671793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наименование!I44</f>
        <v>8.3333333333333329E-2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23.312820124005931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наименование!H44</f>
        <v>1.6666666666666666E-2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3.6883971896482004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'36'!L26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Дифференцированный подсчет лейкоцитов (лейкоцитарная формула)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наименование!C45</f>
        <v>A12.05.121</v>
      </c>
      <c r="C7" s="43" t="str">
        <f>наименование!D45</f>
        <v>Дифференцированный подсчет лейкоцитов (лейкоцитарная формула)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410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69.41666135620892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347.0833067810446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200.53520881006543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наименование!N45</f>
        <v>2.89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28.915606980388198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89.744279889472992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наименование!I45</f>
        <v>0.1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27.975384148807123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наименование!H45</f>
        <v>1.6666666666666666E-2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3.6883971896482004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'37'!L26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ретикулоцитов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наименование!C46</f>
        <v>A12.05.123</v>
      </c>
      <c r="C7" s="43" t="str">
        <f>наименование!D46</f>
        <v>Исследование уровня ретикулоцитов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470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78.824781905069941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394.12390952534969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227.43737187247271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наименование!N46</f>
        <v>7.1099999999999994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32.794688258188437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101.78363829357058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наименование!I46</f>
        <v>0.11666666666666667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32.637948173608308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наименование!H46</f>
        <v>0.05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11.065191568944602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'38'!L26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29" sqref="C29:L29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антистрептолизина-O в сыворотке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наименование!C47</f>
        <v>A12.06.015</v>
      </c>
      <c r="C7" s="43" t="str">
        <f>наименование!D47</f>
        <v>Определение антистрептолизина-O в сыворотке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450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75.34808631992118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376.74043159960587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212.43251027600166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наименование!N47</f>
        <v>13.61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30.63110469950465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95.068605522981542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наименование!I47</f>
        <v>3.3333333333333333E-2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9.3251280496023732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наименование!H47</f>
        <v>0.125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27.662978922361503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'39'!L26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Определение содержания ревматоидного фактора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наименование!C48</f>
        <v>A12.06.019</v>
      </c>
      <c r="C7" s="43" t="str">
        <f>наименование!D48</f>
        <v>Определение содержания ревматоидного фактора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440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74.958086319921179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374.79043159960588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212.43251027600166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наименование!N48</f>
        <v>11.66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30.63110469950465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95.068605522981542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наименование!I48</f>
        <v>3.3333333333333333E-2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9.3251280496023732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наименование!H48</f>
        <v>0.125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27.662978922361503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'40'!L26</f>
        <v>45474</v>
      </c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Микроскопическое исследование "толстой капли" и "тонкого" мазка крови на малярийные плазмодии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наименование!C49</f>
        <v>A26.05.009</v>
      </c>
      <c r="C7" s="43" t="str">
        <f>наименование!D49</f>
        <v>Микроскопическое исследование "толстой капли" и "тонкого" мазка крови на малярийные плазмодии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650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109.76169800435895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548.80849002179468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327.26961761187493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наименование!N49</f>
        <v>2.89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47.189716437525277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146.46094487127647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наименование!I49</f>
        <v>0.25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69.938460372017801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наименование!H49</f>
        <v>8.3333333333333329E-2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18.441985948241001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'41'!L26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Микробиологическое (культуральное) исследование крови на стерильность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наименование!C50</f>
        <v>A26.05.001</v>
      </c>
      <c r="C7" s="43" t="str">
        <f>наименование!D50</f>
        <v>Микробиологическое (культуральное) исследование крови на стерильность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1940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324.22274337987278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1621.1137168993639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292.06561516692778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наименование!N50</f>
        <v>1131.23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42.113574921653864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130.70631570966438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наименование!I50</f>
        <v>0.10666666666666667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29.840409758727596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наименование!H50</f>
        <v>0.19333333333333333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42.785407399919123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'42'!L26</f>
        <v>45474</v>
      </c>
    </row>
    <row r="27" spans="1:12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микробиоценоза кишечника (дисбактериоз) культуральными методами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наименование!C51</f>
        <v>A26.05.016.001</v>
      </c>
      <c r="C7" s="43" t="str">
        <f>наименование!D51</f>
        <v>Исследование микробиоценоза кишечника (дисбактериоз) культуральными методами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4080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681.34653402753429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3406.7326701376714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1496.6580058631132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наименование!N51</f>
        <v>999.48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215.80636606601294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669.79008710742687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наименование!I51</f>
        <v>1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279.7538414880712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наименование!H51</f>
        <v>1.5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331.95574706833804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'43'!L26</f>
        <v>45474</v>
      </c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Микробиологическое (культуральное) исследование слизи и пленок с миндалин на палочку дифтерии (Corinebacterium diphtheriae)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9"/>
      <c r="N4" s="49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9"/>
      <c r="N5" s="49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9"/>
      <c r="N6" s="49"/>
    </row>
    <row r="7" spans="1:14" ht="59.25" customHeight="1" x14ac:dyDescent="0.25">
      <c r="A7" s="42">
        <v>1</v>
      </c>
      <c r="B7" s="42" t="str">
        <f>наименование!C52</f>
        <v>A26.08.001</v>
      </c>
      <c r="C7" s="43" t="str">
        <f>наименование!D52</f>
        <v>Микробиологическое (культуральное) исследование слизи и пленок с миндалин на палочку дифтерии (Corinebacterium diphtheriae)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1080</v>
      </c>
    </row>
    <row r="8" spans="1:14" ht="30" customHeight="1" outlineLevel="2" x14ac:dyDescent="0.25">
      <c r="A8" s="48"/>
      <c r="B8" s="48"/>
      <c r="C8" s="48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180.24886841120284</v>
      </c>
    </row>
    <row r="9" spans="1:14" ht="33.75" customHeight="1" outlineLevel="2" x14ac:dyDescent="0.25">
      <c r="A9" s="48"/>
      <c r="B9" s="48"/>
      <c r="C9" s="48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901.24434205601415</v>
      </c>
    </row>
    <row r="10" spans="1:14" ht="33" customHeight="1" outlineLevel="2" x14ac:dyDescent="0.25">
      <c r="A10" s="48"/>
      <c r="B10" s="48"/>
      <c r="C10" s="48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493.81682576720243</v>
      </c>
    </row>
    <row r="11" spans="1:14" ht="33" customHeight="1" outlineLevel="2" x14ac:dyDescent="0.25">
      <c r="A11" s="48"/>
      <c r="B11" s="48"/>
      <c r="C11" s="48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наименование!N52</f>
        <v>90.22999999999999</v>
      </c>
    </row>
    <row r="12" spans="1:14" ht="33" customHeight="1" outlineLevel="2" x14ac:dyDescent="0.25">
      <c r="A12" s="48"/>
      <c r="B12" s="48"/>
      <c r="C12" s="48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8"/>
      <c r="B13" s="48"/>
      <c r="C13" s="48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8"/>
      <c r="B14" s="48"/>
      <c r="C14" s="48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71.204519839264051</v>
      </c>
    </row>
    <row r="15" spans="1:14" ht="28.5" customHeight="1" outlineLevel="2" x14ac:dyDescent="0.25">
      <c r="A15" s="48"/>
      <c r="B15" s="48"/>
      <c r="C15" s="48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220.99478534842973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наименование!I52</f>
        <v>0.2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55.950768297614246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наименование!H52</f>
        <v>0.48333333333333334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106.96351849979781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0.25" customHeight="1" x14ac:dyDescent="0.25">
      <c r="A25" s="49"/>
      <c r="B25" s="49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9"/>
      <c r="B26" s="49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'44'!L26</f>
        <v>45474</v>
      </c>
    </row>
    <row r="27" spans="1:12" ht="15" customHeight="1" x14ac:dyDescent="0.25">
      <c r="A27" s="49"/>
      <c r="B27" s="49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49"/>
      <c r="B28" s="49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9"/>
      <c r="B29" s="49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</row>
    <row r="31" spans="1:12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12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</row>
    <row r="33" spans="1:12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</row>
    <row r="34" spans="1:12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</row>
    <row r="35" spans="1:12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</row>
    <row r="36" spans="1:12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</row>
    <row r="37" spans="1:12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</row>
    <row r="38" spans="1:12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</row>
    <row r="39" spans="1:12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</row>
    <row r="40" spans="1:12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</row>
    <row r="41" spans="1:12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</row>
    <row r="42" spans="1:12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  <row r="44" spans="1:12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</row>
    <row r="45" spans="1:12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N57"/>
  <sheetViews>
    <sheetView topLeftCell="A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общего билирубина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0"/>
      <c r="N4" s="40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0"/>
      <c r="N5" s="40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0"/>
      <c r="N6" s="40"/>
    </row>
    <row r="7" spans="1:14" ht="59.25" customHeight="1" x14ac:dyDescent="0.25">
      <c r="A7" s="42">
        <v>1</v>
      </c>
      <c r="B7" s="42" t="str">
        <f>наименование!C8</f>
        <v>A09.05.021</v>
      </c>
      <c r="C7" s="43" t="str">
        <f>наименование!D8</f>
        <v>Исследование уровня общего билирубина в крови</v>
      </c>
      <c r="D7" s="42"/>
      <c r="E7" s="42"/>
      <c r="F7" s="42"/>
      <c r="G7" s="42"/>
      <c r="H7" s="42"/>
      <c r="I7" s="42"/>
      <c r="J7" s="42"/>
      <c r="K7" s="42"/>
      <c r="L7" s="44">
        <f>ROUNDDOWN((L8+L9),-1)</f>
        <v>320</v>
      </c>
    </row>
    <row r="8" spans="1:14" ht="30" customHeight="1" outlineLevel="2" x14ac:dyDescent="0.25">
      <c r="A8" s="17"/>
      <c r="B8" s="17"/>
      <c r="C8" s="17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53.45115540029672</v>
      </c>
    </row>
    <row r="9" spans="1:14" ht="33.75" customHeight="1" outlineLevel="2" x14ac:dyDescent="0.25">
      <c r="A9" s="17"/>
      <c r="B9" s="17"/>
      <c r="C9" s="17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267.25577700148358</v>
      </c>
    </row>
    <row r="10" spans="1:14" ht="33" customHeight="1" outlineLevel="2" x14ac:dyDescent="0.25">
      <c r="A10" s="17"/>
      <c r="B10" s="17"/>
      <c r="C10" s="17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17"/>
      <c r="B11" s="17"/>
      <c r="C11" s="17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наименование!N8</f>
        <v>11.92</v>
      </c>
    </row>
    <row r="12" spans="1:14" ht="33" customHeight="1" outlineLevel="2" x14ac:dyDescent="0.25">
      <c r="A12" s="17"/>
      <c r="B12" s="17"/>
      <c r="C12" s="17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17"/>
      <c r="B13" s="17"/>
      <c r="C13" s="17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17"/>
      <c r="B14" s="17"/>
      <c r="C14" s="17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17"/>
      <c r="B15" s="17"/>
      <c r="C15" s="17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9.25" hidden="1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hidden="1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наименование!I8</f>
        <v>1.3333333333333334E-2</v>
      </c>
      <c r="F18" s="18"/>
      <c r="G18" s="18"/>
      <c r="H18" s="18"/>
      <c r="I18" s="27">
        <f>'исходные данные'!F7</f>
        <v>41509.875</v>
      </c>
      <c r="J18" s="27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27">
        <f>'исходные данные'!H13</f>
        <v>34471.9375</v>
      </c>
      <c r="J19" s="27">
        <f>'исходные данные'!B16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наименование!H8</f>
        <v>1.3333333333333334E-2</v>
      </c>
      <c r="G20" s="18"/>
      <c r="H20" s="18"/>
      <c r="I20" s="27">
        <f>'исходные данные'!F13</f>
        <v>32837.0625</v>
      </c>
      <c r="J20" s="27">
        <f>'исходные данные'!B16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1:12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</row>
    <row r="24" spans="1:12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</row>
    <row r="25" spans="1:12" ht="20.25" customHeight="1" x14ac:dyDescent="0.25">
      <c r="A25" s="40"/>
      <c r="B25" s="40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</row>
    <row r="27" spans="1:12" ht="22.5" customHeight="1" x14ac:dyDescent="0.25">
      <c r="A27" s="40"/>
      <c r="B27" s="40"/>
      <c r="C27" s="40"/>
      <c r="D27" s="193" t="s">
        <v>330</v>
      </c>
      <c r="E27" s="193"/>
      <c r="F27" s="193"/>
      <c r="G27" s="193"/>
      <c r="H27" s="193"/>
      <c r="I27" s="193"/>
      <c r="J27" s="193"/>
      <c r="K27" s="40"/>
      <c r="L27" s="143">
        <v>45474</v>
      </c>
    </row>
    <row r="28" spans="1:12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</row>
    <row r="29" spans="1:12" ht="29.25" customHeight="1" x14ac:dyDescent="0.25">
      <c r="A29" s="40"/>
      <c r="B29" s="40"/>
      <c r="C29" s="193" t="s">
        <v>333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2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2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  <row r="35" spans="1:12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12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12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</row>
    <row r="38" spans="1:12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</row>
    <row r="39" spans="1:12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  <row r="40" spans="1:1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2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</row>
    <row r="43" spans="1:12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</row>
    <row r="44" spans="1:12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1:12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</row>
    <row r="46" spans="1:12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</row>
    <row r="47" spans="1:12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</row>
    <row r="48" spans="1:12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</row>
    <row r="49" spans="1:12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</row>
    <row r="50" spans="1:12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</row>
    <row r="51" spans="1:12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2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</row>
    <row r="55" spans="1:12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  <row r="57" spans="1:12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наименование!C53</f>
        <v>A26.08.005</v>
      </c>
      <c r="C7" s="43" t="str">
        <f>наименование!D53</f>
        <v>Микробиологическое (культуральное) исследование слизи с миндалин и задней стенки глотки на аэробные и факультативно-анаэробные микроорганизмы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1780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298.03462878979582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1490.173143948979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333.49224405683469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наименование!N53</f>
        <v>934.34999999999991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48.086970449605744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149.24571834142068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наименование!I53</f>
        <v>0.10833333333333334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30.306666161207716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наименование!H53</f>
        <v>0.27500000000000002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60.858553629195313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'45'!L26</f>
        <v>45474</v>
      </c>
    </row>
    <row r="27" spans="1:12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Микробиологическое (культуральное) исследование мокроты на аэробные и факультативно-анаэробные микроорганизмы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наименование!C54</f>
        <v>A26.09.010</v>
      </c>
      <c r="C7" s="43" t="str">
        <f>наименование!D54</f>
        <v>Микробиологическое (культуральное) исследование мокроты на аэробные и факультативно-анаэробные микроорганизмы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2150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358.47810794254133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1792.3905397127064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523.36116555895342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наименование!N54</f>
        <v>934.34999999999991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75.464582313991102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234.21658073864404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наименование!I54</f>
        <v>0.3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83.926152446421355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наименование!H54</f>
        <v>0.41666666666666669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92.209929741205016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'46'!L26</f>
        <v>45474</v>
      </c>
    </row>
    <row r="27" spans="1:12" ht="15" customHeight="1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Микробиологическое (культуральное) исследование фекалий/ректального мазка на возбудителя дизентерии (Shigella spp.)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наименование!C55</f>
        <v>A26.19.001</v>
      </c>
      <c r="C7" s="43" t="str">
        <f>наименование!D55</f>
        <v>Микробиологическое (культуральное) исследование фекалий/ректального мазка на возбудителя дизентерии (Shigella spp.)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1400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234.52803863790956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1172.6401931895477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398.80355008529614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наименование!N55</f>
        <v>512.86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57.504349411140311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178.47408259199352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наименование!I55</f>
        <v>0.16666666666666666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46.625640248011862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наименование!H55</f>
        <v>0.33333333333333331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73.767943792964005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'47'!L26</f>
        <v>45474</v>
      </c>
    </row>
    <row r="27" spans="1:12" ht="15" customHeight="1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Микробиологическое (культуральное) исследование фекалий/ректального мазка на микроорганизмы рода сальмонелла (Salmonella spp.)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74.25" customHeight="1" x14ac:dyDescent="0.25">
      <c r="A7" s="42">
        <v>1</v>
      </c>
      <c r="B7" s="42" t="str">
        <f>наименование!C56</f>
        <v>A26.19.003</v>
      </c>
      <c r="C7" s="43" t="str">
        <f>наименование!D56</f>
        <v>Микробиологическое (культуральное) исследование фекалий/ректального мазка на микроорганизмы рода сальмонелла (Salmonella spp.)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1400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234.47003863790957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1172.3501931895478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398.80355008529614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наименование!N56</f>
        <v>512.56999999999994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57.504349411140311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178.47408259199352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наименование!I56</f>
        <v>0.16666666666666666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46.625640248011862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наименование!H56</f>
        <v>0.33333333333333331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73.767943792964005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'48'!L26</f>
        <v>45474</v>
      </c>
    </row>
    <row r="27" spans="1:12" ht="15" customHeight="1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Микробиологическое (культуральное) исследование фекалий/ректального мазка на диарогенные эшерихии (EHEC, EPEC, ETEC, EAgEC, EIEC)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наименование!C57</f>
        <v>A26.19.078</v>
      </c>
      <c r="C7" s="43" t="str">
        <f>наименование!D57</f>
        <v>Микробиологическое (культуральное) исследование фекалий/ректального мазка на диарогенные эшерихии (EHEC, EPEC, ETEC, EAgEC, EIEC)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1400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234.47003863790957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1172.3501931895478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398.80355008529614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наименование!N57</f>
        <v>512.56999999999994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57.504349411140311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178.47408259199352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наименование!I57</f>
        <v>0.16666666666666666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46.625640248011862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наименование!H57</f>
        <v>0.33333333333333331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73.767943792964005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'49'!L26</f>
        <v>45474</v>
      </c>
    </row>
    <row r="27" spans="1:12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Микроскопическое исследование кала на яйца и личинки гельминтов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наименование!C58</f>
        <v>A26.19.010</v>
      </c>
      <c r="C7" s="43" t="str">
        <f>наименование!D58</f>
        <v>Микроскопическое исследование кала на яйца и личинки гельминтов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490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83.229466983702522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416.14733491851257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237.8559551120434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наименование!N58</f>
        <v>12.55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34.296966386979378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106.44620231837176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наименование!I58</f>
        <v>0.13333333333333333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37.300512198409493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наименование!H58</f>
        <v>0.05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11.065191568944602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'50'!L26</f>
        <v>45474</v>
      </c>
    </row>
    <row r="27" spans="1:12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Микроскопическое исследование кала на простейшие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наименование!C59</f>
        <v>A26.19.011</v>
      </c>
      <c r="C7" s="43" t="str">
        <f>наименование!D59</f>
        <v>Микроскопическое исследование кала на простейшие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430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72.643411747804805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363.21705873902403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206.60020539333129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наименование!N59</f>
        <v>9.370000000000001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29.790132000606551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92.458510243968192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наименование!I59</f>
        <v>8.3333333333333329E-2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23.312820124005931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наименование!H59</f>
        <v>0.05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11.065191568944602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'51'!L26</f>
        <v>45474</v>
      </c>
    </row>
    <row r="27" spans="1:12" ht="15" customHeight="1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Микробиологическое (культуральное) исследование мочи на аэробные и факультативно-анаэробные условно-патогенные микроорганизмы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наименование!C60</f>
        <v>A26.28.003</v>
      </c>
      <c r="C7" s="43" t="str">
        <f>наименование!D60</f>
        <v>Микробиологическое (культуральное) исследование мочи на аэробные и факультативно-анаэробные условно-патогенные микроорганизмы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1980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330.43901101996079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1652.1950550998038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383.17567522594015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наименование!N60</f>
        <v>1017.29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55.250932217953903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171.48023655479176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наименование!I60</f>
        <v>0.14166666666666666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39.631794210810085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наименование!H60</f>
        <v>0.33333333333333331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73.767943792964005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'52'!L26</f>
        <v>45474</v>
      </c>
    </row>
    <row r="27" spans="1:12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мочи методом Нечипоренко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наименование!C61</f>
        <v>B03.016.014</v>
      </c>
      <c r="C7" s="43" t="str">
        <f>наименование!D61</f>
        <v>Исследование мочи методом Нечипоренко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550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92.986348430675662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464.93174215337831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275.40939311461705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наименование!N61</f>
        <v>1.56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39.711878114890823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123.25225982275241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наименование!I61</f>
        <v>0.2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55.950768297614246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наименование!H61</f>
        <v>4.1666666666666664E-2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9.2209929741205006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'53'!L26</f>
        <v>45474</v>
      </c>
    </row>
    <row r="27" spans="1:12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мочи методом Зимницкого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наименование!C62</f>
        <v>B03.016.015</v>
      </c>
      <c r="C7" s="43" t="str">
        <f>наименование!D62</f>
        <v>Исследование мочи методом Зимницкого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630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106.03143589360444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530.15717946802215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264.29273477325955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наименование!N62</f>
        <v>84.48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38.108943022139101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118.2772905715056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наименование!I62</f>
        <v>8.3333333333333329E-2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23.312820124005931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наименование!H62</f>
        <v>0.16666666666666666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36.883971896482002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'54'!L26</f>
        <v>45474</v>
      </c>
    </row>
    <row r="27" spans="1:12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7" zoomScale="80" zoomScaleNormal="80" workbookViewId="0">
      <selection activeCell="L15" sqref="L15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билирубина связанного (конъюгированного)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наименование!C9</f>
        <v>A09.05.022.001</v>
      </c>
      <c r="C7" s="43" t="str">
        <f>наименование!D9</f>
        <v>Исследование уровня билирубина связанного (конъюгированного) в крови</v>
      </c>
      <c r="D7" s="42"/>
      <c r="E7" s="42"/>
      <c r="F7" s="42"/>
      <c r="G7" s="42"/>
      <c r="H7" s="42"/>
      <c r="I7" s="42"/>
      <c r="J7" s="42"/>
      <c r="K7" s="42"/>
      <c r="L7" s="44">
        <f>ROUNDDOWN((L8+L9),-1)</f>
        <v>310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52.039155400296728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260.19577700148363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наименование!N9</f>
        <v>4.8600000000000003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42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2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42" hidden="1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42" customHeight="1" outlineLevel="1" x14ac:dyDescent="0.25">
      <c r="A18" s="191"/>
      <c r="B18" s="191"/>
      <c r="C18" s="191"/>
      <c r="D18" s="18" t="s">
        <v>179</v>
      </c>
      <c r="E18" s="18">
        <f>наименование!I9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наименование!H9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5" customHeight="1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'расчет анализа'!L27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Копрологическое исследование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наименование!C63</f>
        <v>B03.016.010</v>
      </c>
      <c r="C7" s="43" t="str">
        <f>наименование!D63</f>
        <v>Копрологическое исследование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640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108.15632784709381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540.78163923546902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306.4324511327336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наименование!N63</f>
        <v>28.03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44.185160179943395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137.1358168216741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наименование!I63</f>
        <v>0.21666666666666667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60.613332322415431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наименование!H63</f>
        <v>8.3333333333333329E-2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18.441985948241001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'55'!L26</f>
        <v>45474</v>
      </c>
    </row>
    <row r="27" spans="1:12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Общий (клинический) анализ плевральной жидкости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наименование!C64</f>
        <v>B03.016.012</v>
      </c>
      <c r="C7" s="43" t="str">
        <f>наименование!D64</f>
        <v>Общий (клинический) анализ плевральной жидкости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940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157.25173621889255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786.25868109446264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478.26401274674816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наименование!N64</f>
        <v>0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68.961925975535777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214.03453127106079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наименование!I64</f>
        <v>0.33333333333333331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93.251280496023725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наименование!H64</f>
        <v>0.28333333333333333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62.702752224019406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'56'!L26</f>
        <v>45474</v>
      </c>
    </row>
    <row r="27" spans="1:12" ht="15" customHeight="1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Общий (клинический) анализ спинномозговой жидкости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наименование!C65</f>
        <v>B03.016.013</v>
      </c>
      <c r="C7" s="43" t="str">
        <f>наименование!D65</f>
        <v>Общий (клинический) анализ спинномозговой жидкости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870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145.9187447295746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729.59372364787293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418.39469003866765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наименование!N65</f>
        <v>38.630000000000003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60.329238399716942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187.2415841083704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наименование!I65</f>
        <v>0.31666666666666665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88.58871647122254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наименование!H65</f>
        <v>0.18333333333333332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40.572369086130202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'57'!L26</f>
        <v>45474</v>
      </c>
    </row>
    <row r="27" spans="1:12" ht="15" customHeight="1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B13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Общий (клинический) анализ крови развернутый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наименование!C66</f>
        <v>B03.016.003</v>
      </c>
      <c r="C7" s="43" t="str">
        <f>наименование!D66</f>
        <v>Общий (клинический) анализ крови развернутый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580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97.45165284552688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487.25826422763436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260.40453151814597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наименование!N66</f>
        <v>47.769999999999996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37.54829455620704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116.53722705216339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наименование!I66</f>
        <v>0.11666666666666667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32.637948173608308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наименование!H66</f>
        <v>0.11666666666666667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25.818780327537404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'58'!L26</f>
        <v>45474</v>
      </c>
    </row>
    <row r="27" spans="1:12" ht="15" customHeight="1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Общий (клинический) анализ мочи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1"/>
      <c r="N4" s="51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1"/>
      <c r="N5" s="51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1"/>
      <c r="N6" s="51"/>
    </row>
    <row r="7" spans="1:14" ht="59.25" customHeight="1" x14ac:dyDescent="0.25">
      <c r="A7" s="42">
        <v>1</v>
      </c>
      <c r="B7" s="42" t="str">
        <f>наименование!C67</f>
        <v>B03.016.006</v>
      </c>
      <c r="C7" s="43" t="str">
        <f>наименование!D67</f>
        <v>Общий (клинический) анализ мочи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620</v>
      </c>
    </row>
    <row r="8" spans="1:14" ht="30" customHeight="1" outlineLevel="2" x14ac:dyDescent="0.25">
      <c r="A8" s="52"/>
      <c r="B8" s="52"/>
      <c r="C8" s="52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104.21542581653881</v>
      </c>
    </row>
    <row r="9" spans="1:14" ht="33.75" customHeight="1" outlineLevel="2" x14ac:dyDescent="0.25">
      <c r="A9" s="52"/>
      <c r="B9" s="52"/>
      <c r="C9" s="52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521.077129082694</v>
      </c>
    </row>
    <row r="10" spans="1:14" ht="33" customHeight="1" outlineLevel="2" x14ac:dyDescent="0.25">
      <c r="A10" s="52"/>
      <c r="B10" s="52"/>
      <c r="C10" s="52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299.90207114827638</v>
      </c>
    </row>
    <row r="11" spans="1:14" ht="33" customHeight="1" outlineLevel="2" x14ac:dyDescent="0.25">
      <c r="A11" s="52"/>
      <c r="B11" s="52"/>
      <c r="C11" s="52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наименование!N67</f>
        <v>18.72</v>
      </c>
    </row>
    <row r="12" spans="1:14" ht="33" customHeight="1" outlineLevel="2" x14ac:dyDescent="0.25">
      <c r="A12" s="52"/>
      <c r="B12" s="52"/>
      <c r="C12" s="52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2"/>
      <c r="B13" s="52"/>
      <c r="C13" s="52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2"/>
      <c r="B14" s="52"/>
      <c r="C14" s="52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43.243530517084515</v>
      </c>
    </row>
    <row r="15" spans="1:14" ht="28.5" customHeight="1" outlineLevel="2" x14ac:dyDescent="0.25">
      <c r="A15" s="52"/>
      <c r="B15" s="52"/>
      <c r="C15" s="52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134.21331631621513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наименование!I67</f>
        <v>0.16666666666666666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46.625640248011862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наименование!H67</f>
        <v>0.13333333333333333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29.507177517185603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1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</row>
    <row r="23" spans="1:12" x14ac:dyDescent="0.25">
      <c r="A23" s="51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</row>
    <row r="24" spans="1:12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</row>
    <row r="25" spans="1:12" ht="20.25" customHeight="1" x14ac:dyDescent="0.25">
      <c r="A25" s="51"/>
      <c r="B25" s="51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1"/>
      <c r="B26" s="51"/>
      <c r="C26" s="141"/>
      <c r="D26" s="141"/>
      <c r="E26" s="141"/>
      <c r="F26" s="141"/>
      <c r="G26" s="141"/>
      <c r="H26" s="141"/>
      <c r="I26" s="141"/>
      <c r="J26" s="141"/>
      <c r="K26" s="141"/>
      <c r="L26" s="143">
        <f>'59'!L26</f>
        <v>45474</v>
      </c>
    </row>
    <row r="27" spans="1:12" ht="15" customHeight="1" x14ac:dyDescent="0.25">
      <c r="A27" s="51"/>
      <c r="B27" s="51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1"/>
    </row>
    <row r="28" spans="1:12" x14ac:dyDescent="0.25">
      <c r="A28" s="51"/>
      <c r="B28" s="51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51"/>
      <c r="B29" s="51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</row>
    <row r="31" spans="1:12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</row>
    <row r="32" spans="1:12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</row>
    <row r="34" spans="1:12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</row>
    <row r="36" spans="1:12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</row>
    <row r="38" spans="1:12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</row>
    <row r="39" spans="1:12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</row>
    <row r="40" spans="1:12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</row>
    <row r="41" spans="1:12" x14ac:dyDescent="0.25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x14ac:dyDescent="0.25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</row>
    <row r="43" spans="1:12" x14ac:dyDescent="0.25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</row>
    <row r="44" spans="1:12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</row>
    <row r="45" spans="1:12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</row>
    <row r="46" spans="1:12" x14ac:dyDescent="0.25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2" x14ac:dyDescent="0.25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</row>
    <row r="48" spans="1:12" x14ac:dyDescent="0.25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</row>
    <row r="49" spans="1:12" x14ac:dyDescent="0.25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</row>
    <row r="50" spans="1:12" x14ac:dyDescent="0.25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</row>
    <row r="51" spans="1:12" x14ac:dyDescent="0.2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</row>
    <row r="52" spans="1:12" x14ac:dyDescent="0.25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</row>
    <row r="53" spans="1:12" x14ac:dyDescent="0.25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</row>
    <row r="54" spans="1:12" x14ac:dyDescent="0.25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2" x14ac:dyDescent="0.25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</row>
    <row r="56" spans="1:12" x14ac:dyDescent="0.25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</row>
    <row r="57" spans="1:12" x14ac:dyDescent="0.25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zoomScale="80" zoomScaleNormal="80" workbookViewId="0">
      <selection activeCell="I18" sqref="I18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наименование!D68</f>
        <v>Исследование уровня пролактина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145"/>
      <c r="N4" s="145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145"/>
      <c r="N5" s="145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145"/>
      <c r="N6" s="145"/>
    </row>
    <row r="7" spans="1:14" ht="59.25" customHeight="1" x14ac:dyDescent="0.25">
      <c r="A7" s="42">
        <v>1</v>
      </c>
      <c r="B7" s="42" t="str">
        <f>наименование!C68</f>
        <v>A09.05.087</v>
      </c>
      <c r="C7" s="43" t="str">
        <f>B2</f>
        <v>Исследование уровня пролактина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610</v>
      </c>
    </row>
    <row r="8" spans="1:14" ht="30" customHeight="1" outlineLevel="2" x14ac:dyDescent="0.25">
      <c r="A8" s="144"/>
      <c r="B8" s="144"/>
      <c r="C8" s="144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102.8554258165388</v>
      </c>
    </row>
    <row r="9" spans="1:14" ht="33.75" customHeight="1" outlineLevel="2" x14ac:dyDescent="0.25">
      <c r="A9" s="144"/>
      <c r="B9" s="144"/>
      <c r="C9" s="144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514.27712908269393</v>
      </c>
    </row>
    <row r="10" spans="1:14" ht="33" customHeight="1" outlineLevel="2" x14ac:dyDescent="0.25">
      <c r="A10" s="144"/>
      <c r="B10" s="144"/>
      <c r="C10" s="144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299.90207114827638</v>
      </c>
    </row>
    <row r="11" spans="1:14" ht="33" customHeight="1" outlineLevel="2" x14ac:dyDescent="0.25">
      <c r="A11" s="144"/>
      <c r="B11" s="144"/>
      <c r="C11" s="144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наименование!N68</f>
        <v>11.92</v>
      </c>
    </row>
    <row r="12" spans="1:14" ht="33" customHeight="1" outlineLevel="2" x14ac:dyDescent="0.25">
      <c r="A12" s="144"/>
      <c r="B12" s="144"/>
      <c r="C12" s="144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144"/>
      <c r="B13" s="144"/>
      <c r="C13" s="144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144"/>
      <c r="B14" s="144"/>
      <c r="C14" s="144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43.243530517084515</v>
      </c>
    </row>
    <row r="15" spans="1:14" ht="28.5" customHeight="1" outlineLevel="2" x14ac:dyDescent="0.25">
      <c r="A15" s="144"/>
      <c r="B15" s="144"/>
      <c r="C15" s="144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134.21331631621513</v>
      </c>
    </row>
    <row r="16" spans="1:14" ht="29.2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наименование!I67</f>
        <v>0.16666666666666666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46.625640248011862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наименование!H67</f>
        <v>0.13333333333333333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29.507177517185603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145"/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</row>
    <row r="23" spans="1:12" x14ac:dyDescent="0.25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</row>
    <row r="24" spans="1:12" x14ac:dyDescent="0.25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</row>
    <row r="25" spans="1:12" ht="20.25" customHeight="1" x14ac:dyDescent="0.25">
      <c r="A25" s="145"/>
      <c r="B25" s="145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3">
        <f>'59'!L26</f>
        <v>45474</v>
      </c>
    </row>
    <row r="27" spans="1:12" ht="15" customHeight="1" x14ac:dyDescent="0.25">
      <c r="A27" s="145"/>
      <c r="B27" s="145"/>
      <c r="C27" s="145"/>
      <c r="D27" s="193" t="s">
        <v>330</v>
      </c>
      <c r="E27" s="193"/>
      <c r="F27" s="193"/>
      <c r="G27" s="193"/>
      <c r="H27" s="193"/>
      <c r="I27" s="193"/>
      <c r="J27" s="193"/>
      <c r="K27" s="145"/>
      <c r="L27" s="145"/>
    </row>
    <row r="28" spans="1:12" x14ac:dyDescent="0.25">
      <c r="A28" s="145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</row>
    <row r="29" spans="1:12" ht="15" customHeight="1" x14ac:dyDescent="0.25">
      <c r="A29" s="145"/>
      <c r="B29" s="145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145"/>
      <c r="B30" s="145"/>
      <c r="C30" s="145"/>
      <c r="D30" s="145"/>
      <c r="E30" s="145"/>
      <c r="F30" s="145"/>
      <c r="G30" s="145"/>
      <c r="H30" s="145"/>
      <c r="I30" s="145"/>
      <c r="J30" s="145"/>
      <c r="K30" s="145"/>
      <c r="L30" s="145"/>
    </row>
    <row r="31" spans="1:12" x14ac:dyDescent="0.25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</row>
    <row r="32" spans="1:12" x14ac:dyDescent="0.25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</row>
    <row r="33" spans="1:12" x14ac:dyDescent="0.25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</row>
    <row r="34" spans="1:12" x14ac:dyDescent="0.25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</row>
    <row r="35" spans="1:12" x14ac:dyDescent="0.25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</row>
    <row r="36" spans="1:12" x14ac:dyDescent="0.25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</row>
    <row r="37" spans="1:12" x14ac:dyDescent="0.25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</row>
    <row r="38" spans="1:12" x14ac:dyDescent="0.25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</row>
    <row r="39" spans="1:12" x14ac:dyDescent="0.25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</row>
    <row r="40" spans="1:12" x14ac:dyDescent="0.25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</row>
    <row r="41" spans="1:12" x14ac:dyDescent="0.25">
      <c r="A41" s="145"/>
      <c r="B41" s="1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</row>
    <row r="42" spans="1:12" x14ac:dyDescent="0.25">
      <c r="A42" s="145"/>
      <c r="B42" s="1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</row>
    <row r="43" spans="1:12" x14ac:dyDescent="0.25">
      <c r="A43" s="145"/>
      <c r="B43" s="1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</row>
    <row r="44" spans="1:12" x14ac:dyDescent="0.25">
      <c r="A44" s="145"/>
      <c r="B44" s="145"/>
      <c r="C44" s="145"/>
      <c r="D44" s="145"/>
      <c r="E44" s="145"/>
      <c r="F44" s="145"/>
      <c r="G44" s="145"/>
      <c r="H44" s="145"/>
      <c r="I44" s="145"/>
      <c r="J44" s="145"/>
      <c r="K44" s="145"/>
      <c r="L44" s="145"/>
    </row>
    <row r="45" spans="1:12" x14ac:dyDescent="0.25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</row>
    <row r="46" spans="1:12" x14ac:dyDescent="0.25">
      <c r="A46" s="145"/>
      <c r="B46" s="1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</row>
    <row r="47" spans="1:12" x14ac:dyDescent="0.25">
      <c r="A47" s="145"/>
      <c r="B47" s="1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</row>
    <row r="48" spans="1:12" x14ac:dyDescent="0.25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</row>
    <row r="49" spans="1:12" x14ac:dyDescent="0.25">
      <c r="A49" s="145"/>
      <c r="B49" s="1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</row>
    <row r="50" spans="1:12" x14ac:dyDescent="0.25">
      <c r="A50" s="145"/>
      <c r="B50" s="1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</row>
    <row r="51" spans="1:12" x14ac:dyDescent="0.25">
      <c r="A51" s="145"/>
      <c r="B51" s="1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</row>
    <row r="52" spans="1:12" x14ac:dyDescent="0.25">
      <c r="A52" s="145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</row>
    <row r="53" spans="1:12" x14ac:dyDescent="0.25">
      <c r="A53" s="145"/>
      <c r="B53" s="145"/>
      <c r="C53" s="145"/>
      <c r="D53" s="145"/>
      <c r="E53" s="145"/>
      <c r="F53" s="145"/>
      <c r="G53" s="145"/>
      <c r="H53" s="145"/>
      <c r="I53" s="145"/>
      <c r="J53" s="145"/>
      <c r="K53" s="145"/>
      <c r="L53" s="145"/>
    </row>
    <row r="54" spans="1:12" x14ac:dyDescent="0.25">
      <c r="A54" s="145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</row>
    <row r="55" spans="1:12" x14ac:dyDescent="0.25">
      <c r="A55" s="145"/>
      <c r="B55" s="1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</row>
    <row r="56" spans="1:12" x14ac:dyDescent="0.25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</row>
    <row r="57" spans="1:12" x14ac:dyDescent="0.25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</row>
  </sheetData>
  <dataConsolidate/>
  <mergeCells count="8">
    <mergeCell ref="D27:J27"/>
    <mergeCell ref="C29:L29"/>
    <mergeCell ref="B2:L2"/>
    <mergeCell ref="E4:H4"/>
    <mergeCell ref="A16:A21"/>
    <mergeCell ref="B16:B21"/>
    <mergeCell ref="C16:C21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zoomScale="80" zoomScaleNormal="80" workbookViewId="0">
      <selection activeCell="L8" sqref="L8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Общий (клинический) анализ мочи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53"/>
      <c r="N4" s="53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53"/>
      <c r="N5" s="53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53"/>
      <c r="N6" s="53"/>
    </row>
    <row r="7" spans="1:14" ht="59.25" customHeight="1" x14ac:dyDescent="0.25">
      <c r="A7" s="42">
        <v>1</v>
      </c>
      <c r="B7" s="42" t="str">
        <f>наименование!C67</f>
        <v>B03.016.006</v>
      </c>
      <c r="C7" s="43" t="str">
        <f>наименование!D67</f>
        <v>Общий (клинический) анализ мочи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750</v>
      </c>
    </row>
    <row r="8" spans="1:14" ht="30" customHeight="1" outlineLevel="2" x14ac:dyDescent="0.25">
      <c r="A8" s="54"/>
      <c r="B8" s="54"/>
      <c r="C8" s="54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125.9739965518354</v>
      </c>
    </row>
    <row r="9" spans="1:14" ht="33.75" customHeight="1" outlineLevel="2" x14ac:dyDescent="0.25">
      <c r="A9" s="54"/>
      <c r="B9" s="54"/>
      <c r="C9" s="54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629.86998275917699</v>
      </c>
    </row>
    <row r="10" spans="1:14" ht="33" customHeight="1" outlineLevel="2" x14ac:dyDescent="0.25">
      <c r="A10" s="54"/>
      <c r="B10" s="54"/>
      <c r="C10" s="54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368.25148479632708</v>
      </c>
    </row>
    <row r="11" spans="1:14" ht="33" customHeight="1" outlineLevel="2" x14ac:dyDescent="0.25">
      <c r="A11" s="54"/>
      <c r="B11" s="54"/>
      <c r="C11" s="54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наименование!N67</f>
        <v>18.72</v>
      </c>
    </row>
    <row r="12" spans="1:14" ht="33" customHeight="1" outlineLevel="2" x14ac:dyDescent="0.25">
      <c r="A12" s="54"/>
      <c r="B12" s="54"/>
      <c r="C12" s="54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54"/>
      <c r="B13" s="54"/>
      <c r="C13" s="54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54"/>
      <c r="B14" s="54"/>
      <c r="C14" s="54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53.098980809900205</v>
      </c>
    </row>
    <row r="15" spans="1:14" ht="28.5" customHeight="1" outlineLevel="2" x14ac:dyDescent="0.25">
      <c r="A15" s="54"/>
      <c r="B15" s="54"/>
      <c r="C15" s="54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164.8013060518318</v>
      </c>
    </row>
    <row r="16" spans="1:14" ht="99" customHeight="1" outlineLevel="1" x14ac:dyDescent="0.25">
      <c r="A16" s="190"/>
      <c r="B16" s="190"/>
      <c r="C16" s="190" t="s">
        <v>178</v>
      </c>
      <c r="D16" s="18" t="s">
        <v>193</v>
      </c>
      <c r="E16" s="18"/>
      <c r="F16" s="18"/>
      <c r="G16" s="18">
        <v>1</v>
      </c>
      <c r="H16" s="18"/>
      <c r="I16" s="18">
        <v>9504</v>
      </c>
      <c r="J16" s="18">
        <v>164.4</v>
      </c>
      <c r="K16" s="27">
        <f>I16/J16</f>
        <v>57.810218978102185</v>
      </c>
      <c r="L16" s="27">
        <f>K16*G16</f>
        <v>57.810218978102185</v>
      </c>
    </row>
    <row r="17" spans="1:12" ht="3.75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наименование!I67</f>
        <v>0.16666666666666666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46.625640248011862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v>18315</v>
      </c>
      <c r="J19" s="18">
        <f>J18</f>
        <v>148.38</v>
      </c>
      <c r="K19" s="27">
        <f t="shared" ref="K19:K20" si="0">I19/J19</f>
        <v>123.43307723412859</v>
      </c>
      <c r="L19" s="27">
        <f>K19*F19</f>
        <v>30.858269308532147</v>
      </c>
    </row>
    <row r="20" spans="1:12" ht="36" customHeight="1" outlineLevel="1" x14ac:dyDescent="0.25">
      <c r="A20" s="191"/>
      <c r="B20" s="191"/>
      <c r="C20" s="191"/>
      <c r="D20" s="18" t="s">
        <v>181</v>
      </c>
      <c r="E20" s="18"/>
      <c r="F20" s="18">
        <f>наименование!H67</f>
        <v>0.13333333333333333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29.507177517185603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 x14ac:dyDescent="0.2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2" x14ac:dyDescent="0.25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12" ht="20.25" customHeight="1" x14ac:dyDescent="0.25">
      <c r="A25" s="53"/>
      <c r="B25" s="53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x14ac:dyDescent="0.25">
      <c r="A27" s="53"/>
      <c r="B27" s="53"/>
      <c r="C27" s="53" t="s">
        <v>183</v>
      </c>
      <c r="D27" s="53"/>
      <c r="E27" s="53"/>
      <c r="F27" s="53"/>
      <c r="G27" s="53"/>
      <c r="H27" s="53"/>
      <c r="I27" s="53"/>
      <c r="J27" s="53"/>
      <c r="K27" s="53"/>
      <c r="L27" s="53"/>
    </row>
    <row r="28" spans="1:12" x14ac:dyDescent="0.2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</row>
    <row r="29" spans="1:12" x14ac:dyDescent="0.2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12" x14ac:dyDescent="0.2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</row>
    <row r="31" spans="1:12" x14ac:dyDescent="0.2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</row>
    <row r="32" spans="1:12" x14ac:dyDescent="0.2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2" x14ac:dyDescent="0.2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</row>
    <row r="34" spans="1:12" x14ac:dyDescent="0.2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</row>
    <row r="35" spans="1:12" x14ac:dyDescent="0.2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</row>
    <row r="36" spans="1:12" x14ac:dyDescent="0.2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</row>
    <row r="37" spans="1:12" x14ac:dyDescent="0.2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</row>
    <row r="38" spans="1:12" x14ac:dyDescent="0.2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</row>
    <row r="39" spans="1:12" x14ac:dyDescent="0.2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</row>
    <row r="40" spans="1:12" x14ac:dyDescent="0.2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</row>
    <row r="41" spans="1:12" x14ac:dyDescent="0.2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x14ac:dyDescent="0.25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  <row r="44" spans="1:12" x14ac:dyDescent="0.2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</row>
    <row r="45" spans="1:12" x14ac:dyDescent="0.25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</row>
    <row r="46" spans="1:12" x14ac:dyDescent="0.25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</row>
    <row r="47" spans="1:12" x14ac:dyDescent="0.25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</row>
    <row r="48" spans="1:12" x14ac:dyDescent="0.25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</row>
    <row r="49" spans="1:12" x14ac:dyDescent="0.25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</row>
    <row r="50" spans="1:12" x14ac:dyDescent="0.25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</row>
    <row r="51" spans="1:12" x14ac:dyDescent="0.25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</row>
    <row r="52" spans="1:12" x14ac:dyDescent="0.25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</row>
    <row r="53" spans="1:12" x14ac:dyDescent="0.25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</row>
    <row r="54" spans="1:12" x14ac:dyDescent="0.25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</row>
    <row r="55" spans="1:12" x14ac:dyDescent="0.2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</row>
    <row r="56" spans="1:12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</row>
    <row r="57" spans="1:12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</row>
  </sheetData>
  <dataConsolidate/>
  <mergeCells count="6">
    <mergeCell ref="C25:L25"/>
    <mergeCell ref="B2:L2"/>
    <mergeCell ref="E4:H4"/>
    <mergeCell ref="A16:A21"/>
    <mergeCell ref="B16:B21"/>
    <mergeCell ref="C16:C2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общего белка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наименование!C10</f>
        <v>A09.05.010</v>
      </c>
      <c r="C7" s="43" t="str">
        <f>наименование!D10</f>
        <v>Исследование уровня общего белка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310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51.725155400296721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258.62577700148358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наименование!N10</f>
        <v>3.29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0.7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hidden="1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наименование!I10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наименование!H10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ht="15" customHeight="1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'2'!L27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ht="15" customHeight="1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7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глюкозы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наименование!C11</f>
        <v>A09.05.023</v>
      </c>
      <c r="C7" s="43" t="str">
        <f>наименование!D11</f>
        <v>Исследование уровня глюкозы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300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51.253155400296727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256.26577700148363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наименование!N11</f>
        <v>0.93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3.7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hidden="1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наименование!I11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наименование!H11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'3'!L27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7"/>
  <sheetViews>
    <sheetView topLeftCell="A10" zoomScale="80" zoomScaleNormal="80" workbookViewId="0">
      <selection activeCell="C30" sqref="C30"/>
    </sheetView>
  </sheetViews>
  <sheetFormatPr defaultColWidth="9.140625" defaultRowHeight="15" outlineLevelRow="2" outlineLevelCol="2" x14ac:dyDescent="0.25"/>
  <cols>
    <col min="1" max="1" width="6.5703125" style="38" customWidth="1"/>
    <col min="2" max="2" width="17" style="38" customWidth="1"/>
    <col min="3" max="3" width="36.140625" style="38" customWidth="1"/>
    <col min="4" max="4" width="11.28515625" style="38" customWidth="1" outlineLevel="1"/>
    <col min="5" max="5" width="10.42578125" style="38" customWidth="1" outlineLevel="2"/>
    <col min="6" max="8" width="10.7109375" style="38" customWidth="1" outlineLevel="2"/>
    <col min="9" max="9" width="14.42578125" style="38" customWidth="1" outlineLevel="1"/>
    <col min="10" max="10" width="13.85546875" style="38" customWidth="1" outlineLevel="1"/>
    <col min="11" max="11" width="11.28515625" style="38" customWidth="1" outlineLevel="1"/>
    <col min="12" max="12" width="18.42578125" style="38" customWidth="1"/>
    <col min="13" max="16384" width="9.140625" style="38"/>
  </cols>
  <sheetData>
    <row r="2" spans="1:14" ht="69.75" customHeight="1" x14ac:dyDescent="0.25">
      <c r="B2" s="195" t="str">
        <f>C7</f>
        <v>Исследование уровня креатинина в крови</v>
      </c>
      <c r="C2" s="195"/>
      <c r="D2" s="195"/>
      <c r="E2" s="195"/>
      <c r="F2" s="195"/>
      <c r="G2" s="195"/>
      <c r="H2" s="195"/>
      <c r="I2" s="195"/>
      <c r="J2" s="195"/>
      <c r="K2" s="195"/>
      <c r="L2" s="195"/>
    </row>
    <row r="4" spans="1:14" s="41" customFormat="1" ht="77.25" customHeight="1" x14ac:dyDescent="0.25">
      <c r="A4" s="18" t="s">
        <v>158</v>
      </c>
      <c r="B4" s="18" t="s">
        <v>159</v>
      </c>
      <c r="C4" s="18" t="s">
        <v>160</v>
      </c>
      <c r="D4" s="18" t="s">
        <v>161</v>
      </c>
      <c r="E4" s="196" t="s">
        <v>162</v>
      </c>
      <c r="F4" s="197"/>
      <c r="G4" s="197"/>
      <c r="H4" s="198"/>
      <c r="I4" s="39" t="s">
        <v>163</v>
      </c>
      <c r="J4" s="18" t="s">
        <v>138</v>
      </c>
      <c r="K4" s="18" t="s">
        <v>164</v>
      </c>
      <c r="L4" s="18" t="s">
        <v>165</v>
      </c>
      <c r="M4" s="47"/>
      <c r="N4" s="47"/>
    </row>
    <row r="5" spans="1:14" s="41" customFormat="1" ht="112.5" customHeight="1" outlineLevel="1" x14ac:dyDescent="0.25">
      <c r="A5" s="18"/>
      <c r="B5" s="18"/>
      <c r="C5" s="18"/>
      <c r="D5" s="18"/>
      <c r="E5" s="18" t="s">
        <v>166</v>
      </c>
      <c r="F5" s="18" t="s">
        <v>167</v>
      </c>
      <c r="G5" s="18" t="s">
        <v>168</v>
      </c>
      <c r="H5" s="39" t="s">
        <v>169</v>
      </c>
      <c r="I5" s="39" t="s">
        <v>170</v>
      </c>
      <c r="J5" s="18"/>
      <c r="K5" s="18"/>
      <c r="L5" s="18"/>
      <c r="M5" s="47"/>
      <c r="N5" s="47"/>
    </row>
    <row r="6" spans="1:14" s="41" customFormat="1" ht="32.25" customHeight="1" outlineLevel="1" x14ac:dyDescent="0.25">
      <c r="A6" s="18"/>
      <c r="B6" s="18"/>
      <c r="C6" s="18"/>
      <c r="D6" s="18"/>
      <c r="E6" s="18"/>
      <c r="F6" s="18"/>
      <c r="G6" s="18"/>
      <c r="H6" s="39"/>
      <c r="I6" s="39"/>
      <c r="J6" s="18"/>
      <c r="K6" s="18"/>
      <c r="L6" s="18"/>
      <c r="M6" s="47"/>
      <c r="N6" s="47"/>
    </row>
    <row r="7" spans="1:14" ht="59.25" customHeight="1" x14ac:dyDescent="0.25">
      <c r="A7" s="42">
        <v>1</v>
      </c>
      <c r="B7" s="42" t="str">
        <f>наименование!C12</f>
        <v>A09.05.020</v>
      </c>
      <c r="C7" s="43" t="str">
        <f>наименование!D12</f>
        <v>Исследование уровня креатинина в крови</v>
      </c>
      <c r="D7" s="42"/>
      <c r="E7" s="42"/>
      <c r="F7" s="42"/>
      <c r="G7" s="42"/>
      <c r="H7" s="42"/>
      <c r="I7" s="42"/>
      <c r="J7" s="42"/>
      <c r="K7" s="42"/>
      <c r="L7" s="44">
        <f>ROUNDDOWN(L8+L9,-1)</f>
        <v>300</v>
      </c>
    </row>
    <row r="8" spans="1:14" ht="30" customHeight="1" outlineLevel="2" x14ac:dyDescent="0.25">
      <c r="A8" s="46"/>
      <c r="B8" s="46"/>
      <c r="C8" s="46" t="s">
        <v>171</v>
      </c>
      <c r="D8" s="45">
        <v>0.2</v>
      </c>
      <c r="E8" s="18"/>
      <c r="F8" s="18"/>
      <c r="G8" s="18"/>
      <c r="H8" s="18"/>
      <c r="I8" s="18"/>
      <c r="J8" s="18"/>
      <c r="K8" s="18"/>
      <c r="L8" s="27">
        <f>L9*D8</f>
        <v>51.665155400296726</v>
      </c>
    </row>
    <row r="9" spans="1:14" ht="33.75" customHeight="1" outlineLevel="2" x14ac:dyDescent="0.25">
      <c r="A9" s="46"/>
      <c r="B9" s="46"/>
      <c r="C9" s="46" t="s">
        <v>172</v>
      </c>
      <c r="D9" s="18"/>
      <c r="E9" s="18"/>
      <c r="F9" s="18"/>
      <c r="G9" s="18"/>
      <c r="H9" s="18"/>
      <c r="I9" s="18"/>
      <c r="J9" s="18"/>
      <c r="K9" s="18"/>
      <c r="L9" s="27">
        <f>L10+L14+L15+L11+L12+L13</f>
        <v>258.32577700148363</v>
      </c>
    </row>
    <row r="10" spans="1:14" ht="33" customHeight="1" outlineLevel="2" x14ac:dyDescent="0.25">
      <c r="A10" s="46"/>
      <c r="B10" s="46"/>
      <c r="C10" s="46" t="s">
        <v>173</v>
      </c>
      <c r="D10" s="18"/>
      <c r="E10" s="18"/>
      <c r="F10" s="18"/>
      <c r="G10" s="18"/>
      <c r="H10" s="18"/>
      <c r="I10" s="18"/>
      <c r="J10" s="18"/>
      <c r="K10" s="18"/>
      <c r="L10" s="27">
        <f>(L15+L14)*169%</f>
        <v>144.71021798201409</v>
      </c>
    </row>
    <row r="11" spans="1:14" ht="33" customHeight="1" outlineLevel="2" x14ac:dyDescent="0.25">
      <c r="A11" s="46"/>
      <c r="B11" s="46"/>
      <c r="C11" s="46" t="s">
        <v>174</v>
      </c>
      <c r="D11" s="18"/>
      <c r="E11" s="18"/>
      <c r="F11" s="18"/>
      <c r="G11" s="18"/>
      <c r="H11" s="18"/>
      <c r="I11" s="18"/>
      <c r="J11" s="18"/>
      <c r="K11" s="18"/>
      <c r="L11" s="27">
        <f>наименование!N12</f>
        <v>2.99</v>
      </c>
    </row>
    <row r="12" spans="1:14" ht="33" customHeight="1" outlineLevel="2" x14ac:dyDescent="0.25">
      <c r="A12" s="46"/>
      <c r="B12" s="46"/>
      <c r="C12" s="46" t="s">
        <v>175</v>
      </c>
      <c r="D12" s="18"/>
      <c r="E12" s="18"/>
      <c r="F12" s="18"/>
      <c r="G12" s="18"/>
      <c r="H12" s="18"/>
      <c r="I12" s="18"/>
      <c r="J12" s="18"/>
      <c r="K12" s="18"/>
      <c r="L12" s="27">
        <f>'исходные данные'!F25</f>
        <v>24.979698675496689</v>
      </c>
    </row>
    <row r="13" spans="1:14" ht="33" customHeight="1" outlineLevel="2" x14ac:dyDescent="0.25">
      <c r="A13" s="46"/>
      <c r="B13" s="46"/>
      <c r="C13" s="46" t="s">
        <v>128</v>
      </c>
      <c r="D13" s="18"/>
      <c r="E13" s="18"/>
      <c r="F13" s="18"/>
      <c r="G13" s="18"/>
      <c r="H13" s="18"/>
      <c r="I13" s="18"/>
      <c r="J13" s="18"/>
      <c r="K13" s="18"/>
      <c r="L13" s="27">
        <f>'исходные данные'!O13</f>
        <v>1.8512425621281064E-2</v>
      </c>
    </row>
    <row r="14" spans="1:14" ht="33.75" customHeight="1" outlineLevel="2" x14ac:dyDescent="0.25">
      <c r="A14" s="46"/>
      <c r="B14" s="46"/>
      <c r="C14" s="46" t="s">
        <v>176</v>
      </c>
      <c r="D14" s="18"/>
      <c r="E14" s="18"/>
      <c r="F14" s="18"/>
      <c r="G14" s="18"/>
      <c r="H14" s="18"/>
      <c r="I14" s="18"/>
      <c r="J14" s="18"/>
      <c r="K14" s="18"/>
      <c r="L14" s="27">
        <f>L15*32.22%</f>
        <v>20.866080395774365</v>
      </c>
    </row>
    <row r="15" spans="1:14" ht="28.5" customHeight="1" outlineLevel="2" x14ac:dyDescent="0.25">
      <c r="A15" s="46"/>
      <c r="B15" s="46"/>
      <c r="C15" s="46" t="s">
        <v>177</v>
      </c>
      <c r="D15" s="18"/>
      <c r="E15" s="18"/>
      <c r="F15" s="18"/>
      <c r="G15" s="18"/>
      <c r="H15" s="18"/>
      <c r="I15" s="18"/>
      <c r="J15" s="18"/>
      <c r="K15" s="18"/>
      <c r="L15" s="27">
        <f>SUM(L16:L21)</f>
        <v>64.761267522577171</v>
      </c>
    </row>
    <row r="16" spans="1:14" ht="0.75" customHeight="1" outlineLevel="1" x14ac:dyDescent="0.25">
      <c r="A16" s="190"/>
      <c r="B16" s="190"/>
      <c r="C16" s="190" t="s">
        <v>178</v>
      </c>
      <c r="D16" s="18"/>
      <c r="E16" s="18"/>
      <c r="F16" s="18"/>
      <c r="G16" s="18"/>
      <c r="H16" s="18"/>
      <c r="I16" s="18"/>
      <c r="J16" s="18"/>
      <c r="K16" s="27"/>
      <c r="L16" s="27"/>
    </row>
    <row r="17" spans="1:12" ht="34.5" hidden="1" customHeight="1" outlineLevel="1" x14ac:dyDescent="0.25">
      <c r="A17" s="191"/>
      <c r="B17" s="191"/>
      <c r="C17" s="191"/>
      <c r="D17" s="18"/>
      <c r="E17" s="18"/>
      <c r="F17" s="18"/>
      <c r="G17" s="18"/>
      <c r="H17" s="18"/>
      <c r="I17" s="18"/>
      <c r="J17" s="18"/>
      <c r="K17" s="27"/>
      <c r="L17" s="27" t="s">
        <v>153</v>
      </c>
    </row>
    <row r="18" spans="1:12" ht="36" customHeight="1" outlineLevel="1" x14ac:dyDescent="0.25">
      <c r="A18" s="191"/>
      <c r="B18" s="191"/>
      <c r="C18" s="191"/>
      <c r="D18" s="18" t="s">
        <v>179</v>
      </c>
      <c r="E18" s="18">
        <f>наименование!I12</f>
        <v>1.3333333333333334E-2</v>
      </c>
      <c r="F18" s="18"/>
      <c r="G18" s="18"/>
      <c r="H18" s="18"/>
      <c r="I18" s="18">
        <f>'исходные данные'!F7</f>
        <v>41509.875</v>
      </c>
      <c r="J18" s="18">
        <f>'исходные данные'!B16</f>
        <v>148.38</v>
      </c>
      <c r="K18" s="27">
        <f>I18/J18</f>
        <v>279.7538414880712</v>
      </c>
      <c r="L18" s="27">
        <f>E18*K18</f>
        <v>3.7300512198409495</v>
      </c>
    </row>
    <row r="19" spans="1:12" ht="36" customHeight="1" outlineLevel="1" x14ac:dyDescent="0.25">
      <c r="A19" s="191"/>
      <c r="B19" s="191"/>
      <c r="C19" s="191"/>
      <c r="D19" s="18" t="s">
        <v>180</v>
      </c>
      <c r="E19" s="18"/>
      <c r="F19" s="18">
        <f>'исходные данные'!F16</f>
        <v>0.25</v>
      </c>
      <c r="G19" s="18"/>
      <c r="H19" s="18"/>
      <c r="I19" s="18">
        <f>'исходные данные'!H13</f>
        <v>34471.9375</v>
      </c>
      <c r="J19" s="18">
        <f>J18</f>
        <v>148.38</v>
      </c>
      <c r="K19" s="27">
        <f t="shared" ref="K19:K20" si="0">I19/J19</f>
        <v>232.32199420407065</v>
      </c>
      <c r="L19" s="27">
        <f>K19*F19</f>
        <v>58.080498551017662</v>
      </c>
    </row>
    <row r="20" spans="1:12" ht="36" customHeight="1" outlineLevel="1" x14ac:dyDescent="0.25">
      <c r="A20" s="191"/>
      <c r="B20" s="191"/>
      <c r="C20" s="191"/>
      <c r="D20" s="18" t="s">
        <v>331</v>
      </c>
      <c r="E20" s="18"/>
      <c r="F20" s="18">
        <f>наименование!H12</f>
        <v>1.3333333333333334E-2</v>
      </c>
      <c r="G20" s="18"/>
      <c r="H20" s="18"/>
      <c r="I20" s="18">
        <f>'исходные данные'!F13</f>
        <v>32837.0625</v>
      </c>
      <c r="J20" s="18">
        <f>J18</f>
        <v>148.38</v>
      </c>
      <c r="K20" s="27">
        <f t="shared" si="0"/>
        <v>221.30383137889203</v>
      </c>
      <c r="L20" s="27">
        <f>K20*F20</f>
        <v>2.9507177517185608</v>
      </c>
    </row>
    <row r="21" spans="1:12" ht="1.5" customHeight="1" outlineLevel="1" x14ac:dyDescent="0.25">
      <c r="A21" s="192"/>
      <c r="B21" s="192"/>
      <c r="C21" s="192"/>
      <c r="D21" s="18"/>
      <c r="E21" s="18"/>
      <c r="F21" s="18"/>
      <c r="G21" s="18"/>
      <c r="H21" s="18"/>
      <c r="I21" s="18"/>
      <c r="J21" s="18"/>
      <c r="K21" s="27"/>
      <c r="L21" s="27"/>
    </row>
    <row r="22" spans="1:12" x14ac:dyDescent="0.25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 x14ac:dyDescent="0.25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 x14ac:dyDescent="0.25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</row>
    <row r="25" spans="1:12" ht="20.25" customHeight="1" x14ac:dyDescent="0.25">
      <c r="A25" s="47"/>
      <c r="B25" s="47"/>
      <c r="C25" s="194" t="s">
        <v>182</v>
      </c>
      <c r="D25" s="194"/>
      <c r="E25" s="194"/>
      <c r="F25" s="194"/>
      <c r="G25" s="194"/>
      <c r="H25" s="194"/>
      <c r="I25" s="194"/>
      <c r="J25" s="194"/>
      <c r="K25" s="194"/>
      <c r="L25" s="194"/>
    </row>
    <row r="26" spans="1:12" x14ac:dyDescent="0.25">
      <c r="A26" s="47"/>
      <c r="B26" s="47"/>
      <c r="C26" s="141"/>
      <c r="D26" s="141"/>
      <c r="E26" s="141"/>
      <c r="F26" s="141"/>
      <c r="G26" s="141"/>
      <c r="H26" s="141"/>
      <c r="I26" s="141"/>
      <c r="J26" s="141"/>
      <c r="K26" s="141"/>
      <c r="L26" s="141"/>
    </row>
    <row r="27" spans="1:12" x14ac:dyDescent="0.25">
      <c r="A27" s="47"/>
      <c r="B27" s="47"/>
      <c r="C27" s="141"/>
      <c r="D27" s="193" t="s">
        <v>330</v>
      </c>
      <c r="E27" s="193"/>
      <c r="F27" s="193"/>
      <c r="G27" s="193"/>
      <c r="H27" s="193"/>
      <c r="I27" s="193"/>
      <c r="J27" s="193"/>
      <c r="K27" s="141"/>
      <c r="L27" s="143">
        <f>'4'!L27</f>
        <v>45474</v>
      </c>
    </row>
    <row r="28" spans="1:12" x14ac:dyDescent="0.25">
      <c r="A28" s="47"/>
      <c r="B28" s="47"/>
      <c r="C28" s="141"/>
      <c r="D28" s="141"/>
      <c r="E28" s="141"/>
      <c r="F28" s="141"/>
      <c r="G28" s="141"/>
      <c r="H28" s="141"/>
      <c r="I28" s="141"/>
      <c r="J28" s="141"/>
      <c r="K28" s="141"/>
      <c r="L28" s="141"/>
    </row>
    <row r="29" spans="1:12" x14ac:dyDescent="0.25">
      <c r="A29" s="47"/>
      <c r="B29" s="47"/>
      <c r="C29" s="193" t="str">
        <f>'расчет анализа'!C29:L29</f>
        <v xml:space="preserve">Согласовано __________________________________________________________________заведующий лабораторией             Перебейнос А.Г.   </v>
      </c>
      <c r="D29" s="193"/>
      <c r="E29" s="193"/>
      <c r="F29" s="193"/>
      <c r="G29" s="193"/>
      <c r="H29" s="193"/>
      <c r="I29" s="193"/>
      <c r="J29" s="193"/>
      <c r="K29" s="193"/>
      <c r="L29" s="193"/>
    </row>
    <row r="30" spans="1:12" x14ac:dyDescent="0.25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</row>
    <row r="31" spans="1:12" x14ac:dyDescent="0.25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 x14ac:dyDescent="0.25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 x14ac:dyDescent="0.25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 x14ac:dyDescent="0.2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</row>
    <row r="35" spans="1:12" x14ac:dyDescent="0.25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</row>
    <row r="36" spans="1:12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</row>
    <row r="37" spans="1:12" x14ac:dyDescent="0.25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</row>
    <row r="38" spans="1:12" x14ac:dyDescent="0.25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</row>
    <row r="39" spans="1:12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</row>
    <row r="40" spans="1:12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</row>
    <row r="41" spans="1:12" x14ac:dyDescent="0.25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1:12" x14ac:dyDescent="0.25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</row>
    <row r="43" spans="1:12" x14ac:dyDescent="0.25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</row>
    <row r="44" spans="1:12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 x14ac:dyDescent="0.25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</row>
    <row r="47" spans="1:12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</row>
    <row r="48" spans="1:12" x14ac:dyDescent="0.25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</row>
    <row r="49" spans="1:12" x14ac:dyDescent="0.25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</row>
    <row r="50" spans="1:12" x14ac:dyDescent="0.25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</row>
    <row r="51" spans="1:12" x14ac:dyDescent="0.25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x14ac:dyDescent="0.25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</row>
    <row r="53" spans="1:12" x14ac:dyDescent="0.25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</row>
    <row r="54" spans="1:12" x14ac:dyDescent="0.25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</row>
    <row r="55" spans="1:12" x14ac:dyDescent="0.25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</row>
    <row r="56" spans="1:12" x14ac:dyDescent="0.25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</row>
    <row r="57" spans="1:12" x14ac:dyDescent="0.25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</row>
  </sheetData>
  <dataConsolidate/>
  <mergeCells count="8">
    <mergeCell ref="B2:L2"/>
    <mergeCell ref="E4:H4"/>
    <mergeCell ref="A16:A21"/>
    <mergeCell ref="B16:B21"/>
    <mergeCell ref="C16:C21"/>
    <mergeCell ref="D27:J27"/>
    <mergeCell ref="C29:L29"/>
    <mergeCell ref="C25:L2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67</vt:i4>
      </vt:variant>
      <vt:variant>
        <vt:lpstr>Именованные диапазоны</vt:lpstr>
      </vt:variant>
      <vt:variant>
        <vt:i4>62</vt:i4>
      </vt:variant>
    </vt:vector>
  </HeadingPairs>
  <TitlesOfParts>
    <vt:vector size="129" baseType="lpstr">
      <vt:lpstr>наименование</vt:lpstr>
      <vt:lpstr>расчет к положению</vt:lpstr>
      <vt:lpstr>реактивы</vt:lpstr>
      <vt:lpstr>исходные данные</vt:lpstr>
      <vt:lpstr>расчет анализа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61</vt:lpstr>
      <vt:lpstr>с водителем</vt:lpstr>
      <vt:lpstr>Лист1</vt:lpstr>
      <vt:lpstr>'10'!Заголовки_для_печати</vt:lpstr>
      <vt:lpstr>'11'!Заголовки_для_печати</vt:lpstr>
      <vt:lpstr>'12'!Заголовки_для_печати</vt:lpstr>
      <vt:lpstr>'13'!Заголовки_для_печати</vt:lpstr>
      <vt:lpstr>'14'!Заголовки_для_печати</vt:lpstr>
      <vt:lpstr>'15'!Заголовки_для_печати</vt:lpstr>
      <vt:lpstr>'16'!Заголовки_для_печати</vt:lpstr>
      <vt:lpstr>'17'!Заголовки_для_печати</vt:lpstr>
      <vt:lpstr>'18'!Заголовки_для_печати</vt:lpstr>
      <vt:lpstr>'19'!Заголовки_для_печати</vt:lpstr>
      <vt:lpstr>'2'!Заголовки_для_печати</vt:lpstr>
      <vt:lpstr>'20'!Заголовки_для_печати</vt:lpstr>
      <vt:lpstr>'21'!Заголовки_для_печати</vt:lpstr>
      <vt:lpstr>'22'!Заголовки_для_печати</vt:lpstr>
      <vt:lpstr>'23'!Заголовки_для_печати</vt:lpstr>
      <vt:lpstr>'24'!Заголовки_для_печати</vt:lpstr>
      <vt:lpstr>'25'!Заголовки_для_печати</vt:lpstr>
      <vt:lpstr>'26'!Заголовки_для_печати</vt:lpstr>
      <vt:lpstr>'27'!Заголовки_для_печати</vt:lpstr>
      <vt:lpstr>'28'!Заголовки_для_печати</vt:lpstr>
      <vt:lpstr>'29'!Заголовки_для_печати</vt:lpstr>
      <vt:lpstr>'3'!Заголовки_для_печати</vt:lpstr>
      <vt:lpstr>'30'!Заголовки_для_печати</vt:lpstr>
      <vt:lpstr>'31'!Заголовки_для_печати</vt:lpstr>
      <vt:lpstr>'32'!Заголовки_для_печати</vt:lpstr>
      <vt:lpstr>'33'!Заголовки_для_печати</vt:lpstr>
      <vt:lpstr>'34'!Заголовки_для_печати</vt:lpstr>
      <vt:lpstr>'35'!Заголовки_для_печати</vt:lpstr>
      <vt:lpstr>'36'!Заголовки_для_печати</vt:lpstr>
      <vt:lpstr>'37'!Заголовки_для_печати</vt:lpstr>
      <vt:lpstr>'38'!Заголовки_для_печати</vt:lpstr>
      <vt:lpstr>'39'!Заголовки_для_печати</vt:lpstr>
      <vt:lpstr>'4'!Заголовки_для_печати</vt:lpstr>
      <vt:lpstr>'40'!Заголовки_для_печати</vt:lpstr>
      <vt:lpstr>'41'!Заголовки_для_печати</vt:lpstr>
      <vt:lpstr>'42'!Заголовки_для_печати</vt:lpstr>
      <vt:lpstr>'43'!Заголовки_для_печати</vt:lpstr>
      <vt:lpstr>'44'!Заголовки_для_печати</vt:lpstr>
      <vt:lpstr>'45'!Заголовки_для_печати</vt:lpstr>
      <vt:lpstr>'46'!Заголовки_для_печати</vt:lpstr>
      <vt:lpstr>'47'!Заголовки_для_печати</vt:lpstr>
      <vt:lpstr>'48'!Заголовки_для_печати</vt:lpstr>
      <vt:lpstr>'49'!Заголовки_для_печати</vt:lpstr>
      <vt:lpstr>'5'!Заголовки_для_печати</vt:lpstr>
      <vt:lpstr>'50'!Заголовки_для_печати</vt:lpstr>
      <vt:lpstr>'51'!Заголовки_для_печати</vt:lpstr>
      <vt:lpstr>'52'!Заголовки_для_печати</vt:lpstr>
      <vt:lpstr>'53'!Заголовки_для_печати</vt:lpstr>
      <vt:lpstr>'54'!Заголовки_для_печати</vt:lpstr>
      <vt:lpstr>'55'!Заголовки_для_печати</vt:lpstr>
      <vt:lpstr>'56'!Заголовки_для_печати</vt:lpstr>
      <vt:lpstr>'57'!Заголовки_для_печати</vt:lpstr>
      <vt:lpstr>'58'!Заголовки_для_печати</vt:lpstr>
      <vt:lpstr>'59'!Заголовки_для_печати</vt:lpstr>
      <vt:lpstr>'6'!Заголовки_для_печати</vt:lpstr>
      <vt:lpstr>'60'!Заголовки_для_печати</vt:lpstr>
      <vt:lpstr>'61'!Заголовки_для_печати</vt:lpstr>
      <vt:lpstr>'7'!Заголовки_для_печати</vt:lpstr>
      <vt:lpstr>'8'!Заголовки_для_печати</vt:lpstr>
      <vt:lpstr>'9'!Заголовки_для_печати</vt:lpstr>
      <vt:lpstr>'расчет анализа'!Заголовки_для_печати</vt:lpstr>
      <vt:lpstr>'с водителем'!Заголовки_для_печати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2024-06-26T06:49:03Z</cp:lastPrinted>
  <dcterms:created xsi:type="dcterms:W3CDTF">2022-03-09T06:34:08Z</dcterms:created>
  <dcterms:modified xsi:type="dcterms:W3CDTF">2024-06-26T06:49:11Z</dcterms:modified>
</cp:coreProperties>
</file>